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copy\Desktop\"/>
    </mc:Choice>
  </mc:AlternateContent>
  <xr:revisionPtr revIDLastSave="0" documentId="8_{F6CF8F67-D5B9-487B-8029-2D470EEBAE0E}" xr6:coauthVersionLast="47" xr6:coauthVersionMax="47" xr10:uidLastSave="{00000000-0000-0000-0000-000000000000}"/>
  <bookViews>
    <workbookView xWindow="-120" yWindow="-120" windowWidth="29040" windowHeight="15840" tabRatio="831" xr2:uid="{00000000-000D-0000-FFFF-FFFF00000000}"/>
  </bookViews>
  <sheets>
    <sheet name="예산총칙" sheetId="1" r:id="rId1"/>
    <sheet name="센터 세입세출 총괄" sheetId="2" r:id="rId2"/>
    <sheet name="센터 세입내역" sheetId="3" r:id="rId3"/>
    <sheet name="센터세출내역" sheetId="4" r:id="rId4"/>
    <sheet name="사업계획서" sheetId="8" r:id="rId5"/>
    <sheet name="임직원보수일람표" sheetId="5" r:id="rId6"/>
  </sheets>
  <definedNames>
    <definedName name="_xlnm.Print_Area" localSheetId="4">사업계획서!$A$1:$O$254</definedName>
    <definedName name="_xlnm.Print_Area" localSheetId="2">'센터 세입내역'!$A$1:$I$31</definedName>
    <definedName name="_xlnm.Print_Area" localSheetId="1">'센터 세입세출 총괄'!$A$1:$L$30</definedName>
    <definedName name="_xlnm.Print_Area" localSheetId="3">센터세출내역!$A$1:$Z$101</definedName>
    <definedName name="_xlnm.Print_Area" localSheetId="0">예산총칙!$A$1:$K$25</definedName>
    <definedName name="_xlnm.Print_Area" localSheetId="5">임직원보수일람표!$A$1:$I$7</definedName>
    <definedName name="_xlnm.Print_Titles" localSheetId="4">사업계획서!$2:$3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2" l="1"/>
  <c r="L6" i="2"/>
  <c r="L7" i="2"/>
  <c r="D250" i="8"/>
  <c r="C250" i="8"/>
  <c r="D237" i="8"/>
  <c r="D203" i="8" s="1"/>
  <c r="C237" i="8"/>
  <c r="C203" i="8"/>
  <c r="C172" i="8"/>
  <c r="C168" i="8"/>
  <c r="C164" i="8"/>
  <c r="Y81" i="4"/>
  <c r="C159" i="8"/>
  <c r="C152" i="8"/>
  <c r="C147" i="8"/>
  <c r="C139" i="8"/>
  <c r="C135" i="8"/>
  <c r="C131" i="8"/>
  <c r="C125" i="8"/>
  <c r="C116" i="8"/>
  <c r="C112" i="8"/>
  <c r="C96" i="8"/>
  <c r="C100" i="8"/>
  <c r="C104" i="8"/>
  <c r="C108" i="8"/>
  <c r="C89" i="8"/>
  <c r="Y72" i="4"/>
  <c r="C85" i="8"/>
  <c r="C81" i="8"/>
  <c r="C77" i="8"/>
  <c r="C73" i="8"/>
  <c r="C15" i="8"/>
  <c r="C28" i="8"/>
  <c r="C33" i="8"/>
  <c r="C61" i="8"/>
  <c r="C41" i="8"/>
  <c r="C45" i="8"/>
  <c r="C53" i="8"/>
  <c r="I7" i="5"/>
  <c r="I6" i="5"/>
  <c r="I5" i="5"/>
  <c r="L32" i="3"/>
  <c r="K32" i="3"/>
  <c r="J32" i="3"/>
  <c r="H16" i="3"/>
  <c r="H11" i="3"/>
  <c r="AC20" i="4"/>
  <c r="Y20" i="4"/>
  <c r="AA17" i="4"/>
  <c r="Y7" i="4"/>
  <c r="AA7" i="4"/>
  <c r="Y17" i="4"/>
  <c r="D97" i="4"/>
  <c r="Y63" i="4"/>
  <c r="Y62" i="4"/>
  <c r="Y61" i="4"/>
  <c r="Y59" i="4"/>
  <c r="Y64" i="4"/>
  <c r="D58" i="4" s="1"/>
  <c r="Y98" i="4"/>
  <c r="Y97" i="4"/>
  <c r="Y99" i="4"/>
  <c r="Y100" i="4"/>
  <c r="Y101" i="4"/>
  <c r="D101" i="4"/>
  <c r="D100" i="4"/>
  <c r="Y82" i="4"/>
  <c r="AI6" i="4"/>
  <c r="AG8" i="4"/>
  <c r="AH8" i="4" l="1"/>
  <c r="AH11" i="4"/>
  <c r="AH10" i="4"/>
  <c r="AH9" i="4"/>
  <c r="AG10" i="4"/>
  <c r="AG9" i="4"/>
  <c r="AG11" i="4"/>
  <c r="AI11" i="4" s="1"/>
  <c r="D72" i="8" l="1"/>
  <c r="D204" i="8" l="1"/>
  <c r="D249" i="8"/>
  <c r="D4" i="8" s="1"/>
  <c r="C249" i="8"/>
  <c r="C4" i="8" s="1"/>
  <c r="D213" i="8"/>
  <c r="G6" i="5"/>
  <c r="G5" i="5"/>
  <c r="Y21" i="4" l="1"/>
  <c r="Y24" i="4" s="1"/>
  <c r="Y22" i="4"/>
  <c r="K20" i="2" l="1"/>
  <c r="K28" i="2"/>
  <c r="J28" i="2"/>
  <c r="K27" i="2"/>
  <c r="AC31" i="4"/>
  <c r="AB102" i="4" l="1"/>
  <c r="E57" i="4"/>
  <c r="F97" i="4" l="1"/>
  <c r="D19" i="4" l="1"/>
  <c r="AA15" i="4"/>
  <c r="AA23" i="4"/>
  <c r="AA22" i="4"/>
  <c r="AA21" i="4"/>
  <c r="Y18" i="4"/>
  <c r="AC18" i="4" l="1"/>
  <c r="D18" i="4"/>
  <c r="D19" i="3"/>
  <c r="O247" i="8" l="1"/>
  <c r="O246" i="8"/>
  <c r="O245" i="8"/>
  <c r="C242" i="8" s="1"/>
  <c r="O240" i="8"/>
  <c r="C238" i="8" s="1"/>
  <c r="O235" i="8"/>
  <c r="C233" i="8" s="1"/>
  <c r="O231" i="8"/>
  <c r="O230" i="8"/>
  <c r="O229" i="8"/>
  <c r="O224" i="8"/>
  <c r="C222" i="8" s="1"/>
  <c r="O220" i="8"/>
  <c r="O219" i="8"/>
  <c r="O218" i="8"/>
  <c r="O217" i="8"/>
  <c r="O211" i="8"/>
  <c r="C209" i="8" s="1"/>
  <c r="O207" i="8"/>
  <c r="C205" i="8" s="1"/>
  <c r="C204" i="8" s="1"/>
  <c r="O201" i="8"/>
  <c r="C198" i="8" s="1"/>
  <c r="C197" i="8" s="1"/>
  <c r="D197" i="8"/>
  <c r="O195" i="8"/>
  <c r="C193" i="8" s="1"/>
  <c r="O190" i="8"/>
  <c r="C188" i="8" s="1"/>
  <c r="D187" i="8"/>
  <c r="O184" i="8"/>
  <c r="O183" i="8"/>
  <c r="O178" i="8"/>
  <c r="C176" i="8" s="1"/>
  <c r="O174" i="8"/>
  <c r="O170" i="8"/>
  <c r="O166" i="8"/>
  <c r="D163" i="8"/>
  <c r="O161" i="8"/>
  <c r="O157" i="8"/>
  <c r="O156" i="8"/>
  <c r="O155" i="8"/>
  <c r="D151" i="8"/>
  <c r="O149" i="8"/>
  <c r="O145" i="8"/>
  <c r="O144" i="8"/>
  <c r="O143" i="8"/>
  <c r="O142" i="8"/>
  <c r="O137" i="8"/>
  <c r="O133" i="8"/>
  <c r="O129" i="8"/>
  <c r="O128" i="8"/>
  <c r="D124" i="8"/>
  <c r="O122" i="8"/>
  <c r="O121" i="8"/>
  <c r="O120" i="8"/>
  <c r="O119" i="8"/>
  <c r="O114" i="8"/>
  <c r="O110" i="8"/>
  <c r="O106" i="8"/>
  <c r="O102" i="8"/>
  <c r="O98" i="8"/>
  <c r="O94" i="8"/>
  <c r="O93" i="8"/>
  <c r="O92" i="8"/>
  <c r="O87" i="8"/>
  <c r="O83" i="8"/>
  <c r="O79" i="8"/>
  <c r="O75" i="8"/>
  <c r="O69" i="8"/>
  <c r="O67" i="8"/>
  <c r="O66" i="8"/>
  <c r="O65" i="8"/>
  <c r="O64" i="8"/>
  <c r="O59" i="8"/>
  <c r="O58" i="8"/>
  <c r="O57" i="8"/>
  <c r="O56" i="8"/>
  <c r="O50" i="8"/>
  <c r="O49" i="8"/>
  <c r="O48" i="8"/>
  <c r="O43" i="8"/>
  <c r="D40" i="8"/>
  <c r="O38" i="8"/>
  <c r="O37" i="8"/>
  <c r="O36" i="8"/>
  <c r="D32" i="8"/>
  <c r="O30" i="8"/>
  <c r="C27" i="8" s="1"/>
  <c r="D27" i="8"/>
  <c r="O25" i="8"/>
  <c r="O24" i="8"/>
  <c r="O23" i="8"/>
  <c r="O22" i="8"/>
  <c r="O21" i="8"/>
  <c r="O20" i="8"/>
  <c r="O19" i="8"/>
  <c r="O18" i="8"/>
  <c r="D14" i="8"/>
  <c r="O12" i="8"/>
  <c r="D6" i="8"/>
  <c r="C7" i="8" l="1"/>
  <c r="C6" i="8" s="1"/>
  <c r="D5" i="8"/>
  <c r="C180" i="8"/>
  <c r="C163" i="8" s="1"/>
  <c r="C124" i="8"/>
  <c r="C151" i="8"/>
  <c r="C214" i="8"/>
  <c r="C226" i="8"/>
  <c r="D186" i="8"/>
  <c r="C14" i="8"/>
  <c r="C40" i="8"/>
  <c r="C32" i="8"/>
  <c r="C187" i="8"/>
  <c r="C186" i="8" s="1"/>
  <c r="C72" i="8"/>
  <c r="D71" i="8"/>
  <c r="C71" i="8" l="1"/>
  <c r="C213" i="8"/>
  <c r="C5" i="8"/>
  <c r="D17" i="4" l="1"/>
  <c r="E6" i="4" l="1"/>
  <c r="E29" i="4"/>
  <c r="E56" i="4"/>
  <c r="Y95" i="4" l="1"/>
  <c r="Y46" i="4"/>
  <c r="Y40" i="4"/>
  <c r="Y36" i="4" l="1"/>
  <c r="AA36" i="4" s="1"/>
  <c r="Y67" i="4"/>
  <c r="Y83" i="4"/>
  <c r="Y77" i="4"/>
  <c r="Y75" i="4"/>
  <c r="Y73" i="4"/>
  <c r="Y71" i="4"/>
  <c r="Y69" i="4"/>
  <c r="Y68" i="4"/>
  <c r="AA68" i="4" s="1"/>
  <c r="Y48" i="4" l="1"/>
  <c r="D48" i="4" s="1"/>
  <c r="Y91" i="4" l="1"/>
  <c r="J30" i="2"/>
  <c r="Y9" i="4"/>
  <c r="AA9" i="4" s="1"/>
  <c r="Y13" i="4"/>
  <c r="AA13" i="4" s="1"/>
  <c r="F48" i="4" l="1"/>
  <c r="J20" i="2"/>
  <c r="L20" i="2" s="1"/>
  <c r="D13" i="3"/>
  <c r="D12" i="3" s="1"/>
  <c r="E12" i="3"/>
  <c r="D5" i="3" l="1"/>
  <c r="Y79" i="4" l="1"/>
  <c r="Y85" i="4"/>
  <c r="Y84" i="4"/>
  <c r="Y86" i="4" l="1"/>
  <c r="D65" i="4" s="1"/>
  <c r="J29" i="2"/>
  <c r="Y8" i="4"/>
  <c r="Y10" i="4" s="1"/>
  <c r="Y30" i="4"/>
  <c r="D30" i="4" s="1"/>
  <c r="Y35" i="4"/>
  <c r="AA35" i="4" s="1"/>
  <c r="Y34" i="4"/>
  <c r="AA34" i="4" s="1"/>
  <c r="Y33" i="4"/>
  <c r="AA33" i="4" s="1"/>
  <c r="Y32" i="4"/>
  <c r="AA32" i="4" s="1"/>
  <c r="AA8" i="4" l="1"/>
  <c r="D7" i="4"/>
  <c r="H30" i="3"/>
  <c r="D27" i="3" s="1"/>
  <c r="Y37" i="4"/>
  <c r="D31" i="4" s="1"/>
  <c r="D20" i="3" l="1"/>
  <c r="F20" i="3" s="1"/>
  <c r="F100" i="4"/>
  <c r="F101" i="4" l="1"/>
  <c r="E14" i="2" l="1"/>
  <c r="E18" i="3" l="1"/>
  <c r="D25" i="3"/>
  <c r="D18" i="3"/>
  <c r="K30" i="2"/>
  <c r="Y39" i="4" l="1"/>
  <c r="Y38" i="4"/>
  <c r="Y27" i="4"/>
  <c r="Y26" i="4"/>
  <c r="Y28" i="4" s="1"/>
  <c r="D26" i="4" s="1"/>
  <c r="D25" i="4" s="1"/>
  <c r="Y41" i="4" l="1"/>
  <c r="D38" i="4" s="1"/>
  <c r="F38" i="4"/>
  <c r="AA38" i="4"/>
  <c r="Y50" i="4"/>
  <c r="AC50" i="4" s="1"/>
  <c r="AC102" i="4" s="1"/>
  <c r="AC103" i="4" s="1"/>
  <c r="Y49" i="4"/>
  <c r="Y51" i="4" s="1"/>
  <c r="D49" i="4" s="1"/>
  <c r="Y88" i="4"/>
  <c r="Y87" i="4"/>
  <c r="Y89" i="4" s="1"/>
  <c r="D87" i="4" s="1"/>
  <c r="Y94" i="4"/>
  <c r="Y92" i="4"/>
  <c r="Y96" i="4" s="1"/>
  <c r="D90" i="4" s="1"/>
  <c r="H24" i="3"/>
  <c r="D22" i="3" s="1"/>
  <c r="E8" i="2"/>
  <c r="E6" i="2"/>
  <c r="E12" i="2"/>
  <c r="E11" i="2"/>
  <c r="E10" i="2" s="1"/>
  <c r="E15" i="2"/>
  <c r="E13" i="2" s="1"/>
  <c r="E17" i="2"/>
  <c r="E18" i="2"/>
  <c r="D57" i="4" l="1"/>
  <c r="D56" i="4" s="1"/>
  <c r="E16" i="2"/>
  <c r="F22" i="3"/>
  <c r="D21" i="3"/>
  <c r="J27" i="2" l="1"/>
  <c r="L27" i="2" s="1"/>
  <c r="F90" i="4"/>
  <c r="F65" i="4"/>
  <c r="D11" i="2"/>
  <c r="D12" i="2"/>
  <c r="K17" i="3"/>
  <c r="AB103" i="4" s="1"/>
  <c r="J7" i="3"/>
  <c r="J6" i="3"/>
  <c r="J5" i="3"/>
  <c r="F11" i="2" l="1"/>
  <c r="D10" i="2"/>
  <c r="F19" i="3"/>
  <c r="F18" i="3" l="1"/>
  <c r="D15" i="2" l="1"/>
  <c r="F15" i="2" s="1"/>
  <c r="F25" i="3"/>
  <c r="D14" i="2"/>
  <c r="F14" i="2" l="1"/>
  <c r="D13" i="2"/>
  <c r="E26" i="3"/>
  <c r="D31" i="3" l="1"/>
  <c r="D17" i="3"/>
  <c r="F31" i="3" l="1"/>
  <c r="D26" i="3"/>
  <c r="F17" i="3"/>
  <c r="D4" i="3"/>
  <c r="D8" i="2"/>
  <c r="F13" i="3"/>
  <c r="D17" i="2"/>
  <c r="F27" i="3"/>
  <c r="D18" i="2"/>
  <c r="F18" i="2" s="1"/>
  <c r="F17" i="2" l="1"/>
  <c r="D16" i="2"/>
  <c r="F8" i="2"/>
  <c r="F30" i="4" l="1"/>
  <c r="E9" i="2"/>
  <c r="E7" i="2" s="1"/>
  <c r="E5" i="2" s="1"/>
  <c r="Y45" i="4" l="1"/>
  <c r="Y44" i="4"/>
  <c r="AA44" i="4" s="1"/>
  <c r="Y43" i="4"/>
  <c r="AA43" i="4" s="1"/>
  <c r="Y42" i="4"/>
  <c r="E25" i="4"/>
  <c r="E5" i="4" s="1"/>
  <c r="E4" i="4" s="1"/>
  <c r="F71" i="3"/>
  <c r="E21" i="3"/>
  <c r="F54" i="2"/>
  <c r="E4" i="3" l="1"/>
  <c r="Y47" i="4"/>
  <c r="D42" i="4" s="1"/>
  <c r="D29" i="4" s="1"/>
  <c r="F19" i="4"/>
  <c r="F7" i="4"/>
  <c r="F49" i="4"/>
  <c r="F87" i="4"/>
  <c r="F17" i="4"/>
  <c r="D9" i="2"/>
  <c r="F18" i="4"/>
  <c r="F12" i="2"/>
  <c r="F9" i="2" l="1"/>
  <c r="D7" i="2"/>
  <c r="F7" i="2" s="1"/>
  <c r="F26" i="4"/>
  <c r="F25" i="4"/>
  <c r="F58" i="4"/>
  <c r="F31" i="4"/>
  <c r="F13" i="2"/>
  <c r="F21" i="3"/>
  <c r="F12" i="3"/>
  <c r="F5" i="3"/>
  <c r="D6" i="2"/>
  <c r="F16" i="2"/>
  <c r="F26" i="3"/>
  <c r="F42" i="4"/>
  <c r="F10" i="2"/>
  <c r="F6" i="2" l="1"/>
  <c r="D5" i="2"/>
  <c r="F5" i="2" s="1"/>
  <c r="F4" i="3"/>
  <c r="F57" i="4"/>
  <c r="F29" i="4" l="1"/>
  <c r="F56" i="4"/>
  <c r="G7" i="5"/>
  <c r="L30" i="2" l="1"/>
  <c r="K17" i="2" l="1"/>
  <c r="F60" i="5" l="1"/>
  <c r="K29" i="2" l="1"/>
  <c r="K26" i="2"/>
  <c r="K25" i="2"/>
  <c r="K24" i="2"/>
  <c r="K23" i="2" s="1"/>
  <c r="K22" i="2" s="1"/>
  <c r="K21" i="2"/>
  <c r="K19" i="2"/>
  <c r="K18" i="2"/>
  <c r="K16" i="2"/>
  <c r="K14" i="2"/>
  <c r="K13" i="2" s="1"/>
  <c r="K12" i="2"/>
  <c r="K11" i="2"/>
  <c r="K10" i="2"/>
  <c r="K9" i="2"/>
  <c r="K8" i="2"/>
  <c r="K15" i="2" l="1"/>
  <c r="K6" i="2" s="1"/>
  <c r="K5" i="2" s="1"/>
  <c r="K7" i="2"/>
  <c r="L29" i="2"/>
  <c r="J25" i="2"/>
  <c r="L25" i="2" s="1"/>
  <c r="L28" i="2"/>
  <c r="J10" i="2"/>
  <c r="L10" i="2" s="1"/>
  <c r="J16" i="2"/>
  <c r="J11" i="2"/>
  <c r="L11" i="2" s="1"/>
  <c r="L16" i="2" l="1"/>
  <c r="J18" i="2"/>
  <c r="L18" i="2" s="1"/>
  <c r="J19" i="2"/>
  <c r="L19" i="2" s="1"/>
  <c r="J24" i="2"/>
  <c r="J26" i="2"/>
  <c r="L26" i="2" s="1"/>
  <c r="J14" i="2"/>
  <c r="L14" i="2" l="1"/>
  <c r="J13" i="2"/>
  <c r="L13" i="2" s="1"/>
  <c r="L24" i="2"/>
  <c r="J23" i="2"/>
  <c r="J22" i="2" s="1"/>
  <c r="J17" i="2"/>
  <c r="J12" i="2"/>
  <c r="L12" i="2" s="1"/>
  <c r="J8" i="2"/>
  <c r="J21" i="2"/>
  <c r="L21" i="2" s="1"/>
  <c r="J15" i="2" l="1"/>
  <c r="L15" i="2" s="1"/>
  <c r="L8" i="2"/>
  <c r="L17" i="2"/>
  <c r="L22" i="2"/>
  <c r="L23" i="2"/>
  <c r="Y12" i="4" l="1"/>
  <c r="Y16" i="4" l="1"/>
  <c r="D11" i="4" s="1"/>
  <c r="AA12" i="4"/>
  <c r="AA102" i="4" s="1"/>
  <c r="AA103" i="4" s="1"/>
  <c r="J9" i="2" l="1"/>
  <c r="L9" i="2" s="1"/>
  <c r="D6" i="4"/>
  <c r="F11" i="4"/>
  <c r="J7" i="2" l="1"/>
  <c r="J6" i="2" s="1"/>
  <c r="J5" i="2" s="1"/>
  <c r="F6" i="4"/>
  <c r="D5" i="4"/>
  <c r="D4" i="4" s="1"/>
  <c r="F5" i="4" l="1"/>
  <c r="F4" i="4"/>
</calcChain>
</file>

<file path=xl/sharedStrings.xml><?xml version="1.0" encoding="utf-8"?>
<sst xmlns="http://schemas.openxmlformats.org/spreadsheetml/2006/main" count="1255" uniqueCount="452">
  <si>
    <t>=</t>
  </si>
  <si>
    <t>여비</t>
  </si>
  <si>
    <t>소계</t>
  </si>
  <si>
    <t>차량비</t>
  </si>
  <si>
    <t>%</t>
  </si>
  <si>
    <t>이월금</t>
  </si>
  <si>
    <t>잡수입</t>
  </si>
  <si>
    <t>￭ 주요내용 : 이동에 불편이 있는 세대에 병원동행 및 외출 보조</t>
  </si>
  <si>
    <t>￭ 주요내용 : 후원활동의 지속적 관리를 위한 소식지 및 연하장 배포</t>
  </si>
  <si>
    <t>￭ 주요내용 : 자원봉사자들의 지속적이고 연속적인 활동을 위한 관리</t>
  </si>
  <si>
    <t>￭ 주요내용 : 위, 장 장애를 겪는 대상자에게 야쿠르트 지원 및 안부확인</t>
  </si>
  <si>
    <t>￭ 주요내용 : 대상 노인 직접 방문, 전화, 내방상담 후 상담일지 기록</t>
  </si>
  <si>
    <t>세              출</t>
  </si>
  <si>
    <t xml:space="preserve"> □ 실버모닝벨 안부확인서비스</t>
  </si>
  <si>
    <t>비지정
후원금</t>
  </si>
  <si>
    <t>여  비</t>
  </si>
  <si>
    <t>비지정후원금</t>
  </si>
  <si>
    <t>산 출 내 역</t>
  </si>
  <si>
    <t>보조금
수입</t>
  </si>
  <si>
    <t>시·도
보조금</t>
  </si>
  <si>
    <t>후원금
수입</t>
  </si>
  <si>
    <t>지정후원금</t>
  </si>
  <si>
    <t>소  계</t>
  </si>
  <si>
    <t>공공요금</t>
  </si>
  <si>
    <t>지정
후원금</t>
  </si>
  <si>
    <t>제세
공과금</t>
  </si>
  <si>
    <t>￭ 목표</t>
  </si>
  <si>
    <t>소  계</t>
  </si>
  <si>
    <t>목표(명)</t>
  </si>
  <si>
    <t>계   획</t>
  </si>
  <si>
    <t>세부사업명</t>
  </si>
  <si>
    <t>차감
지급액</t>
  </si>
  <si>
    <t>산출 내역</t>
  </si>
  <si>
    <t>기관
운영비</t>
  </si>
  <si>
    <t xml:space="preserve">소 계 </t>
  </si>
  <si>
    <t>기타
후생경비</t>
  </si>
  <si>
    <t>(단위:원)</t>
  </si>
  <si>
    <t xml:space="preserve"> – 협력구축</t>
  </si>
  <si>
    <t xml:space="preserve"> - 김장지원</t>
  </si>
  <si>
    <t>명/개소=</t>
  </si>
  <si>
    <t xml:space="preserve"> □ 사례관리</t>
  </si>
  <si>
    <t>기타사업</t>
  </si>
  <si>
    <t xml:space="preserve">합   계 </t>
  </si>
  <si>
    <t>세          입</t>
  </si>
  <si>
    <t>￭ 수행시기 : 주1회</t>
  </si>
  <si>
    <t xml:space="preserve"> □ 병원 및 외출동행</t>
  </si>
  <si>
    <t>세          출</t>
  </si>
  <si>
    <t>어진샘재가노인지원서비스센터</t>
  </si>
  <si>
    <t xml:space="preserve"> - 대상자선정 및 심의</t>
  </si>
  <si>
    <t xml:space="preserve"> □ 후원자개발 및 관리</t>
  </si>
  <si>
    <t>위기상황관리
및긴급지원</t>
  </si>
  <si>
    <t>￭ 수행시기 : 1월, 9월</t>
  </si>
  <si>
    <t>위기상황
관리및
긴급지원</t>
  </si>
  <si>
    <t>￭ 주요내용 : 언론 및 홈페이지 등을 통한 사업홍보</t>
  </si>
  <si>
    <t>￭ 주요내용 : 대상노인에게 지역자원연계 물품 배분</t>
  </si>
  <si>
    <t>￭ 주요내용 : 분기별 1회 사업보고 및 사업 논의</t>
  </si>
  <si>
    <t xml:space="preserve"> 계</t>
  </si>
  <si>
    <t>사업비</t>
  </si>
  <si>
    <t>잡지출</t>
  </si>
  <si>
    <t>반환금</t>
  </si>
  <si>
    <t>성명</t>
  </si>
  <si>
    <t>순위</t>
  </si>
  <si>
    <t>직종</t>
  </si>
  <si>
    <t>본봉</t>
  </si>
  <si>
    <t>)</t>
  </si>
  <si>
    <t>회</t>
  </si>
  <si>
    <t>회=</t>
  </si>
  <si>
    <t>(</t>
  </si>
  <si>
    <t>+</t>
  </si>
  <si>
    <t>개월=</t>
  </si>
  <si>
    <t>제수당</t>
  </si>
  <si>
    <t>×</t>
  </si>
  <si>
    <t>명</t>
  </si>
  <si>
    <t>주</t>
  </si>
  <si>
    <t>일=</t>
  </si>
  <si>
    <t>예산</t>
  </si>
  <si>
    <t>센터장</t>
  </si>
  <si>
    <t>사 업</t>
  </si>
  <si>
    <t>곳</t>
  </si>
  <si>
    <t>분 류</t>
  </si>
  <si>
    <t>￭ 주요내용 : 주 1회 전화상담 및 수시 가정방문 서비스 진행</t>
  </si>
  <si>
    <t>기타예금
이자수입</t>
  </si>
  <si>
    <t>사회보험
부담금</t>
  </si>
  <si>
    <t>퇴직금및
퇴직적립금</t>
  </si>
  <si>
    <t>수용비및
수수료</t>
  </si>
  <si>
    <t>￭ 수행시기 : 상시</t>
  </si>
  <si>
    <t>증감
(A-B)</t>
  </si>
  <si>
    <t xml:space="preserve"> □ 김장 지원</t>
  </si>
  <si>
    <t>￭ 수행시기 : 5월</t>
  </si>
  <si>
    <t xml:space="preserve"> □ 야쿠르트 지원</t>
  </si>
  <si>
    <t xml:space="preserve"> - 연하장 발송</t>
  </si>
  <si>
    <t xml:space="preserve"> - 소식지 발송</t>
  </si>
  <si>
    <t>위기관리
체계구축</t>
  </si>
  <si>
    <t xml:space="preserve"> - 결연후원금</t>
  </si>
  <si>
    <t xml:space="preserve"> - 야쿠르트지원</t>
  </si>
  <si>
    <t>욕구기반
서비스</t>
  </si>
  <si>
    <t>급여</t>
  </si>
  <si>
    <t>관</t>
  </si>
  <si>
    <t>목</t>
  </si>
  <si>
    <t>계</t>
  </si>
  <si>
    <t>항</t>
  </si>
  <si>
    <t>개월</t>
  </si>
  <si>
    <t>*</t>
  </si>
  <si>
    <t>총계</t>
  </si>
  <si>
    <t>원</t>
  </si>
  <si>
    <t>￭ 주요내용 : 설날, 추석 명절맞이 용품 지원</t>
  </si>
  <si>
    <t>수당</t>
    <phoneticPr fontId="14" type="noConversion"/>
  </si>
  <si>
    <t>가족수당</t>
    <phoneticPr fontId="14" type="noConversion"/>
  </si>
  <si>
    <t>-</t>
    <phoneticPr fontId="14" type="noConversion"/>
  </si>
  <si>
    <t>□ 어진샘재가노인지원서비스센터 세출내역2</t>
    <phoneticPr fontId="14" type="noConversion"/>
  </si>
  <si>
    <t>=</t>
    <phoneticPr fontId="14" type="noConversion"/>
  </si>
  <si>
    <t>발굴체계
구축</t>
  </si>
  <si>
    <t>사례관리</t>
  </si>
  <si>
    <t xml:space="preserve"> - 사례회의</t>
  </si>
  <si>
    <t>￭ 주요내용 : 대상자 선정 및 재사정, 모니터링, 서비스 점검, 사례평가 등 전반적인 사례관리</t>
  </si>
  <si>
    <t>정보통신
기반
일상생활
안전지원</t>
  </si>
  <si>
    <t xml:space="preserve"> □ ICT기반 일상생활관리- 정보통신 기기를 통한 일상생활안전지원 </t>
  </si>
  <si>
    <t>￭ 주요내용 : 응급호출확인 연계를 통한 야간안전확인 및 긴급상황 관리</t>
  </si>
  <si>
    <t>노인상담및
정보제공</t>
  </si>
  <si>
    <t>통합지원
체계
구축</t>
  </si>
  <si>
    <t>￭ 주요내용 : 자원봉사자 활동역량 강화 및 의욕고취, 소속감 증대</t>
  </si>
  <si>
    <t>신체적
위기관리</t>
  </si>
  <si>
    <t xml:space="preserve"> - 의료연계 및 지원서비스</t>
  </si>
  <si>
    <t xml:space="preserve"> □ 정신건강 관련교육</t>
  </si>
  <si>
    <t>사회적
위기관리</t>
  </si>
  <si>
    <t xml:space="preserve"> □ 문화 나들이 - 소규모 지역밀착형 문화생활지원 </t>
  </si>
  <si>
    <t>권리옹호
사업</t>
  </si>
  <si>
    <t xml:space="preserve"> □ 인식개선 홍보사업  </t>
  </si>
  <si>
    <t xml:space="preserve"> □ 노인권리옹호를 위한 교육</t>
  </si>
  <si>
    <t>긴급지원</t>
  </si>
  <si>
    <t xml:space="preserve"> □ 긴급지원</t>
  </si>
  <si>
    <t xml:space="preserve"> - 긴급사례지원</t>
  </si>
  <si>
    <t xml:space="preserve"> □ 어버이날 행사  </t>
  </si>
  <si>
    <t>건</t>
  </si>
  <si>
    <t xml:space="preserve"> □ 명절맞이 지원  </t>
  </si>
  <si>
    <t>회</t>
    <phoneticPr fontId="14" type="noConversion"/>
  </si>
  <si>
    <t>명</t>
    <phoneticPr fontId="14" type="noConversion"/>
  </si>
  <si>
    <t>개월</t>
    <phoneticPr fontId="14" type="noConversion"/>
  </si>
  <si>
    <t>사업내용</t>
    <phoneticPr fontId="14" type="noConversion"/>
  </si>
  <si>
    <t>계</t>
    <phoneticPr fontId="14" type="noConversion"/>
  </si>
  <si>
    <t xml:space="preserve"> - 사례종결평가서</t>
    <phoneticPr fontId="14" type="noConversion"/>
  </si>
  <si>
    <t>일=</t>
    <phoneticPr fontId="14" type="noConversion"/>
  </si>
  <si>
    <t xml:space="preserve">□ 정신건강 인지통합 프로그램 </t>
    <phoneticPr fontId="14" type="noConversion"/>
  </si>
  <si>
    <t xml:space="preserve">위
기
상
황
관
리
</t>
    <phoneticPr fontId="20" type="noConversion"/>
  </si>
  <si>
    <t>기타사업</t>
    <phoneticPr fontId="20" type="noConversion"/>
  </si>
  <si>
    <t>후원금
수입</t>
    <phoneticPr fontId="14" type="noConversion"/>
  </si>
  <si>
    <t>(</t>
    <phoneticPr fontId="14" type="noConversion"/>
  </si>
  <si>
    <t>원</t>
    <phoneticPr fontId="14" type="noConversion"/>
  </si>
  <si>
    <t>*</t>
    <phoneticPr fontId="14" type="noConversion"/>
  </si>
  <si>
    <t>)</t>
    <phoneticPr fontId="14" type="noConversion"/>
  </si>
  <si>
    <t>+</t>
    <phoneticPr fontId="14" type="noConversion"/>
  </si>
  <si>
    <t>(명절휴가비)</t>
    <phoneticPr fontId="14" type="noConversion"/>
  </si>
  <si>
    <t>(복지포인트)</t>
    <phoneticPr fontId="14" type="noConversion"/>
  </si>
  <si>
    <t>사회복지사</t>
    <phoneticPr fontId="14" type="noConversion"/>
  </si>
  <si>
    <t xml:space="preserve">                   다양한 매체를 통한 기관홍보, 홍보물품 제작을 통한 기관의 역할 및 대내외 홍보</t>
    <phoneticPr fontId="14" type="noConversion"/>
  </si>
  <si>
    <t>￭ 주요내용 : 밑반찬 준비에 어려운 대상에게 밑반찬, 국 배달 지원</t>
    <phoneticPr fontId="14" type="noConversion"/>
  </si>
  <si>
    <t xml:space="preserve"> – 봉사자관리감사의날</t>
    <phoneticPr fontId="14" type="noConversion"/>
  </si>
  <si>
    <t xml:space="preserve"> – 후원자관리감사의날</t>
    <phoneticPr fontId="14" type="noConversion"/>
  </si>
  <si>
    <t>주</t>
    <phoneticPr fontId="14" type="noConversion"/>
  </si>
  <si>
    <t>회=</t>
    <phoneticPr fontId="14" type="noConversion"/>
  </si>
  <si>
    <t xml:space="preserve"> □ 지역사회 자원 활용 사회참여 프로그램</t>
    <phoneticPr fontId="14" type="noConversion"/>
  </si>
  <si>
    <t>욕구기반위기관리서비스제공</t>
    <phoneticPr fontId="14" type="noConversion"/>
  </si>
  <si>
    <t xml:space="preserve"> - 직원교육</t>
    <phoneticPr fontId="14" type="noConversion"/>
  </si>
  <si>
    <t>정신적
위기관리</t>
    <phoneticPr fontId="20" type="noConversion"/>
  </si>
  <si>
    <t xml:space="preserve"> – 봉사자교육및간담회</t>
    <phoneticPr fontId="14" type="noConversion"/>
  </si>
  <si>
    <t xml:space="preserve"> – 소규모문화생활지원</t>
    <phoneticPr fontId="14" type="noConversion"/>
  </si>
  <si>
    <t xml:space="preserve"> – 사회참여활동</t>
    <phoneticPr fontId="14" type="noConversion"/>
  </si>
  <si>
    <t xml:space="preserve"> - 팀간담회</t>
    <phoneticPr fontId="14" type="noConversion"/>
  </si>
  <si>
    <t>공제액</t>
    <phoneticPr fontId="14" type="noConversion"/>
  </si>
  <si>
    <t>%</t>
    <phoneticPr fontId="14" type="noConversion"/>
  </si>
  <si>
    <t>소  계</t>
    <phoneticPr fontId="14" type="noConversion"/>
  </si>
  <si>
    <t xml:space="preserve"> - 자원봉사자 교육</t>
    <phoneticPr fontId="14" type="noConversion"/>
  </si>
  <si>
    <t>￭ 수행시기 : 주 3회</t>
    <phoneticPr fontId="14" type="noConversion"/>
  </si>
  <si>
    <t>￭ 수행시기 : 상시</t>
    <phoneticPr fontId="14" type="noConversion"/>
  </si>
  <si>
    <t>￭ 주요내용 : 발생 상황에 따라 긴급 사례관리 후 유동적인 서비스 지원</t>
    <phoneticPr fontId="14" type="noConversion"/>
  </si>
  <si>
    <t>지역사회
노인을
위한
사업</t>
    <phoneticPr fontId="24" type="noConversion"/>
  </si>
  <si>
    <t xml:space="preserve"> - 지역자원개발 및 관리</t>
    <phoneticPr fontId="14" type="noConversion"/>
  </si>
  <si>
    <t xml:space="preserve">  - 밑반찬지원</t>
    <phoneticPr fontId="14" type="noConversion"/>
  </si>
  <si>
    <t>□ 어진샘재가노인지원서비스센터 세입내역</t>
    <phoneticPr fontId="14" type="noConversion"/>
  </si>
  <si>
    <t>퇴직적립금</t>
    <phoneticPr fontId="14" type="noConversion"/>
  </si>
  <si>
    <t>사대보험</t>
    <phoneticPr fontId="14" type="noConversion"/>
  </si>
  <si>
    <t>최다예</t>
    <phoneticPr fontId="14" type="noConversion"/>
  </si>
  <si>
    <t>￭ 주요내용 : 지역사회 통합사례관리, 유관기관 간 MOU체결 (행정복지센터, 치매안심센터, 유관기관 등)</t>
    <phoneticPr fontId="14" type="noConversion"/>
  </si>
  <si>
    <t>￭ 주요내용 : 김장김치 지원을 통한 식생활 지원</t>
    <phoneticPr fontId="14" type="noConversion"/>
  </si>
  <si>
    <t>￭ 주요내용 : 지역사회 내 명소 나들이, 체험활동, 점심식사 등</t>
    <phoneticPr fontId="14" type="noConversion"/>
  </si>
  <si>
    <t xml:space="preserve"> - 키오스크 및 디지털기기 체험</t>
    <phoneticPr fontId="14" type="noConversion"/>
  </si>
  <si>
    <t>￭ 주요내용 : 영화관람, 연극관람, 요트, 해변기차 탑승, 키오스크 체험 등</t>
    <phoneticPr fontId="14" type="noConversion"/>
  </si>
  <si>
    <t>￭ 주요내용 : 어버이날 기념 잔치 실시</t>
    <phoneticPr fontId="14" type="noConversion"/>
  </si>
  <si>
    <t>□ 어진샘재가노인지원서비스센터 세출내역</t>
    <phoneticPr fontId="14" type="noConversion"/>
  </si>
  <si>
    <t xml:space="preserve">어진샘재가노인지원서비스센터  </t>
    <phoneticPr fontId="14" type="noConversion"/>
  </si>
  <si>
    <t>김주연</t>
    <phoneticPr fontId="14" type="noConversion"/>
  </si>
  <si>
    <t>보조금</t>
    <phoneticPr fontId="14" type="noConversion"/>
  </si>
  <si>
    <t>후원금</t>
    <phoneticPr fontId="14" type="noConversion"/>
  </si>
  <si>
    <t>· 인건비 지원</t>
    <phoneticPr fontId="14" type="noConversion"/>
  </si>
  <si>
    <t>· 운영비 지원</t>
    <phoneticPr fontId="14" type="noConversion"/>
  </si>
  <si>
    <t>· 사업비 지원</t>
    <phoneticPr fontId="14" type="noConversion"/>
  </si>
  <si>
    <t>· 복지포인트</t>
    <phoneticPr fontId="14" type="noConversion"/>
  </si>
  <si>
    <t>· 시간외근무수당</t>
    <phoneticPr fontId="14" type="noConversion"/>
  </si>
  <si>
    <t>전년도이월금</t>
    <phoneticPr fontId="14" type="noConversion"/>
  </si>
  <si>
    <t>전년도이월금
(후원금)</t>
    <phoneticPr fontId="14" type="noConversion"/>
  </si>
  <si>
    <t>(단위:천원)</t>
    <phoneticPr fontId="14" type="noConversion"/>
  </si>
  <si>
    <t>재원</t>
    <phoneticPr fontId="14" type="noConversion"/>
  </si>
  <si>
    <t>자부담</t>
    <phoneticPr fontId="14" type="noConversion"/>
  </si>
  <si>
    <t>전입금</t>
    <phoneticPr fontId="14" type="noConversion"/>
  </si>
  <si>
    <t>법인전입금</t>
    <phoneticPr fontId="14" type="noConversion"/>
  </si>
  <si>
    <t>법인전입금
(후원금)</t>
    <phoneticPr fontId="14" type="noConversion"/>
  </si>
  <si>
    <t>· 전년도 이월금 (빨래방수입)</t>
    <phoneticPr fontId="14" type="noConversion"/>
  </si>
  <si>
    <t>· 전년도 이월금 (법인전입금)</t>
    <phoneticPr fontId="14" type="noConversion"/>
  </si>
  <si>
    <t>· 법인전입금(후원금)</t>
    <phoneticPr fontId="14" type="noConversion"/>
  </si>
  <si>
    <t>· 법인전입금</t>
    <phoneticPr fontId="14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</si>
  <si>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발굴체계구축</t>
    </r>
    <phoneticPr fontId="14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</si>
  <si>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통합지원체계구축</t>
    </r>
    <phoneticPr fontId="14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</si>
  <si>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사회적위기관리</t>
    </r>
    <phoneticPr fontId="14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</si>
  <si>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권리옹호사업</t>
    </r>
    <phoneticPr fontId="14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</si>
  <si>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긴급지원</t>
    </r>
    <phoneticPr fontId="14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</si>
  <si>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지역사회노인을위한사업</t>
    </r>
    <phoneticPr fontId="14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</si>
  <si>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직원연수및교육</t>
    </r>
    <phoneticPr fontId="14" type="noConversion"/>
  </si>
  <si>
    <t>기타후생경비</t>
    <phoneticPr fontId="14" type="noConversion"/>
  </si>
  <si>
    <t>급여</t>
    <phoneticPr fontId="14" type="noConversion"/>
  </si>
  <si>
    <t>인건비</t>
    <phoneticPr fontId="14" type="noConversion"/>
  </si>
  <si>
    <t>사무비</t>
    <phoneticPr fontId="14" type="noConversion"/>
  </si>
  <si>
    <t>운영비</t>
    <phoneticPr fontId="14" type="noConversion"/>
  </si>
  <si>
    <t>업무
추진비</t>
    <phoneticPr fontId="14" type="noConversion"/>
  </si>
  <si>
    <t>소계</t>
    <phoneticPr fontId="14" type="noConversion"/>
  </si>
  <si>
    <t>이월금</t>
    <phoneticPr fontId="14" type="noConversion"/>
  </si>
  <si>
    <t>· 기타잡수입</t>
    <phoneticPr fontId="14" type="noConversion"/>
  </si>
  <si>
    <t>· 퇴직적립금</t>
    <phoneticPr fontId="14" type="noConversion"/>
  </si>
  <si>
    <t>· 사대보험</t>
    <phoneticPr fontId="14" type="noConversion"/>
  </si>
  <si>
    <t>제세공과금</t>
    <phoneticPr fontId="14" type="noConversion"/>
  </si>
  <si>
    <t>잡지출</t>
    <phoneticPr fontId="14" type="noConversion"/>
  </si>
  <si>
    <t>· 기관운영비</t>
    <phoneticPr fontId="14" type="noConversion"/>
  </si>
  <si>
    <t>· 명절선물</t>
    <phoneticPr fontId="14" type="noConversion"/>
  </si>
  <si>
    <t>· 교통비, 일비, 식비</t>
    <phoneticPr fontId="14" type="noConversion"/>
  </si>
  <si>
    <t>· 소모품구입 등</t>
    <phoneticPr fontId="14" type="noConversion"/>
  </si>
  <si>
    <t>· 프린트유지비</t>
    <phoneticPr fontId="14" type="noConversion"/>
  </si>
  <si>
    <t>· 전화요금</t>
    <phoneticPr fontId="14" type="noConversion"/>
  </si>
  <si>
    <t>· 전기요금</t>
    <phoneticPr fontId="14" type="noConversion"/>
  </si>
  <si>
    <t>· 상하수도요금</t>
    <phoneticPr fontId="14" type="noConversion"/>
  </si>
  <si>
    <t xml:space="preserve">· 신원보증(재정보증)가입 </t>
    <phoneticPr fontId="14" type="noConversion"/>
  </si>
  <si>
    <t>· 자동차보험가입</t>
    <phoneticPr fontId="14" type="noConversion"/>
  </si>
  <si>
    <t>· 자동차세납부</t>
    <phoneticPr fontId="14" type="noConversion"/>
  </si>
  <si>
    <t>· 중대사고배상책임공제보험료</t>
    <phoneticPr fontId="14" type="noConversion"/>
  </si>
  <si>
    <t>· 부산재가노인복지협회비</t>
    <phoneticPr fontId="14" type="noConversion"/>
  </si>
  <si>
    <t>· 유류비</t>
    <phoneticPr fontId="14" type="noConversion"/>
  </si>
  <si>
    <t>· 차량정비</t>
    <phoneticPr fontId="14" type="noConversion"/>
  </si>
  <si>
    <t>· 퇴직연금수수료</t>
    <phoneticPr fontId="14" type="noConversion"/>
  </si>
  <si>
    <t>· 공인인증서 갱신수수료</t>
    <phoneticPr fontId="14" type="noConversion"/>
  </si>
  <si>
    <t>· 전자결재사용료</t>
    <phoneticPr fontId="14" type="noConversion"/>
  </si>
  <si>
    <t>· 음식물처리비</t>
    <phoneticPr fontId="14" type="noConversion"/>
  </si>
  <si>
    <t>추경예산
(A)</t>
    <phoneticPr fontId="14" type="noConversion"/>
  </si>
  <si>
    <t>추경전예산 (B)</t>
    <phoneticPr fontId="14" type="noConversion"/>
  </si>
  <si>
    <t>예비비및 기타</t>
    <phoneticPr fontId="14" type="noConversion"/>
  </si>
  <si>
    <t>사업비</t>
    <phoneticPr fontId="14" type="noConversion"/>
  </si>
  <si>
    <t>기타잡수입</t>
    <phoneticPr fontId="14" type="noConversion"/>
  </si>
  <si>
    <t>기관운영비</t>
    <phoneticPr fontId="14" type="noConversion"/>
  </si>
  <si>
    <t>예비비및기타</t>
    <phoneticPr fontId="14" type="noConversion"/>
  </si>
  <si>
    <t>· 전년도 이월금 (비지정후원금)</t>
    <phoneticPr fontId="14" type="noConversion"/>
  </si>
  <si>
    <t>. 개인(단체) 지정후원</t>
    <phoneticPr fontId="14" type="noConversion"/>
  </si>
  <si>
    <t>· 개인(단체) 비지정후원금</t>
    <phoneticPr fontId="14" type="noConversion"/>
  </si>
  <si>
    <t>· 결연후원금</t>
    <phoneticPr fontId="14" type="noConversion"/>
  </si>
  <si>
    <t xml:space="preserve">예산은 업무수행 중 필요시 아래의 과목간 전용의 원칙에 따라 전용할 수 있다.
가. 예산과목 중 관,항의 전용은 법인 이사회의 의결을 얻는다.
나. 예산과목 중 목간전용은 대표이사결재로 처리한다. </t>
    <phoneticPr fontId="14" type="noConversion"/>
  </si>
  <si>
    <t>제1조(예산의 규모)</t>
    <phoneticPr fontId="14" type="noConversion"/>
  </si>
  <si>
    <t>제2조(예산의 내역)</t>
    <phoneticPr fontId="14" type="noConversion"/>
  </si>
  <si>
    <t>제3조(예산의 집행)</t>
    <phoneticPr fontId="14" type="noConversion"/>
  </si>
  <si>
    <t>제4조(예산의 전용)</t>
    <phoneticPr fontId="14" type="noConversion"/>
  </si>
  <si>
    <t>가.  차입금의 한도액은 없으며, 차입시 시설장의 발의하에 대표이사가 심의, 결정한다.
나.  긴급한 사유로 인한 예비비지출은 그 사용이유및 금액을 명시한 조서를 
     작성하여 대표이사의 사전승인을 받고 집행후 이사회에 보고한다. 
다.  시설이용자에 의한 수익은 시설내 운영비 및 기능보강비로 사용할 수 있다.</t>
    <phoneticPr fontId="14" type="noConversion"/>
  </si>
  <si>
    <t>제5조(예산의사용등)</t>
    <phoneticPr fontId="14" type="noConversion"/>
  </si>
  <si>
    <t>예산총칙</t>
    <phoneticPr fontId="14" type="noConversion"/>
  </si>
  <si>
    <r>
      <t>본 예산은 사회복지법인 재무</t>
    </r>
    <r>
      <rPr>
        <sz val="12"/>
        <color rgb="FF000000"/>
        <rFont val="MS Gothic"/>
        <family val="3"/>
        <charset val="128"/>
      </rPr>
      <t>․</t>
    </r>
    <r>
      <rPr>
        <sz val="12"/>
        <color rgb="FF000000"/>
        <rFont val="굴림"/>
        <family val="3"/>
        <charset val="129"/>
      </rPr>
      <t xml:space="preserve">회계규칙 및 법인의 회계규정과 관계규정을 준수하여
집행한다.
</t>
    </r>
    <phoneticPr fontId="14" type="noConversion"/>
  </si>
  <si>
    <t>· 센터장(김O연)</t>
    <phoneticPr fontId="14" type="noConversion"/>
  </si>
  <si>
    <t>· 복지사(최O예)</t>
    <phoneticPr fontId="14" type="noConversion"/>
  </si>
  <si>
    <t>수용비 및
수수료</t>
    <phoneticPr fontId="14" type="noConversion"/>
  </si>
  <si>
    <t>(가족수당)</t>
    <phoneticPr fontId="14" type="noConversion"/>
  </si>
  <si>
    <t>(시간외수당)</t>
    <phoneticPr fontId="14" type="noConversion"/>
  </si>
  <si>
    <t>· 예금이자(보조금)</t>
    <phoneticPr fontId="14" type="noConversion"/>
  </si>
  <si>
    <t>· 예금이자(후원금)</t>
    <phoneticPr fontId="14" type="noConversion"/>
  </si>
  <si>
    <t>· 예금이자(자부담)</t>
    <phoneticPr fontId="14" type="noConversion"/>
  </si>
  <si>
    <t>· 잡지출</t>
    <phoneticPr fontId="14" type="noConversion"/>
  </si>
  <si>
    <t>박형근</t>
    <phoneticPr fontId="14" type="noConversion"/>
  </si>
  <si>
    <t>위기관리체계구축</t>
    <phoneticPr fontId="14" type="noConversion"/>
  </si>
  <si>
    <t xml:space="preserve"> □ 복날행사</t>
    <phoneticPr fontId="20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</si>
  <si>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수행시기 : 8월</t>
    </r>
    <phoneticPr fontId="14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</si>
  <si>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복날 보양식 지원</t>
    </r>
    <phoneticPr fontId="14" type="noConversion"/>
  </si>
  <si>
    <t>□ 2026년 어진샘재가노인지원서비스센터 사업계획서</t>
    <phoneticPr fontId="14" type="noConversion"/>
  </si>
  <si>
    <t>과장급11호봉</t>
    <phoneticPr fontId="14" type="noConversion"/>
  </si>
  <si>
    <t>· 복지사(박O근)</t>
    <phoneticPr fontId="14" type="noConversion"/>
  </si>
  <si>
    <t xml:space="preserve"> - 복날 보양식 지원</t>
    <phoneticPr fontId="14" type="noConversion"/>
  </si>
  <si>
    <t xml:space="preserve"> - 동지(팥죽) 나눔</t>
    <phoneticPr fontId="14" type="noConversion"/>
  </si>
  <si>
    <t xml:space="preserve"> - 직원교육 및 연수</t>
    <phoneticPr fontId="14" type="noConversion"/>
  </si>
  <si>
    <t>연료비</t>
    <phoneticPr fontId="14" type="noConversion"/>
  </si>
  <si>
    <t>· 냉난방 연료비</t>
    <phoneticPr fontId="14" type="noConversion"/>
  </si>
  <si>
    <t>월</t>
    <phoneticPr fontId="14" type="noConversion"/>
  </si>
  <si>
    <t xml:space="preserve"> - 일상생활 생활용품지원</t>
    <phoneticPr fontId="14" type="noConversion"/>
  </si>
  <si>
    <t xml:space="preserve"> - 주거환경열악가구 방역지원</t>
    <phoneticPr fontId="14" type="noConversion"/>
  </si>
  <si>
    <t xml:space="preserve"> - 노인성 질환 예방 신체활동p/g</t>
    <phoneticPr fontId="14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</si>
  <si>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정신적 위기관리</t>
    </r>
    <phoneticPr fontId="14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</si>
  <si>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신체적 위기관리</t>
    </r>
    <phoneticPr fontId="14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</si>
  <si>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경제적 위기관리</t>
    </r>
    <phoneticPr fontId="14" type="noConversion"/>
  </si>
  <si>
    <t xml:space="preserve"> - 정신건강 인지통합교육p/g 교재</t>
    <phoneticPr fontId="14" type="noConversion"/>
  </si>
  <si>
    <t xml:space="preserve"> – 생신상 지원서비스</t>
    <phoneticPr fontId="14" type="noConversion"/>
  </si>
  <si>
    <t xml:space="preserve"> – 명절맞이 지원</t>
    <phoneticPr fontId="14" type="noConversion"/>
  </si>
  <si>
    <t xml:space="preserve"> – 어버이날 행사</t>
    <phoneticPr fontId="14" type="noConversion"/>
  </si>
  <si>
    <t>(주거안정지원)</t>
    <phoneticPr fontId="14" type="noConversion"/>
  </si>
  <si>
    <t>(영양관리)</t>
    <phoneticPr fontId="14" type="noConversion"/>
  </si>
  <si>
    <t>(결연후원)</t>
    <phoneticPr fontId="14" type="noConversion"/>
  </si>
  <si>
    <t>사업비예산</t>
    <phoneticPr fontId="14" type="noConversion"/>
  </si>
  <si>
    <t>· 예금이자 반환금</t>
    <phoneticPr fontId="14" type="noConversion"/>
  </si>
  <si>
    <t>위기관리
체계구축</t>
    <phoneticPr fontId="14" type="noConversion"/>
  </si>
  <si>
    <t xml:space="preserve"> - 중복서비스 조정 등 서비스 이관</t>
    <phoneticPr fontId="14" type="noConversion"/>
  </si>
  <si>
    <t xml:space="preserve"> - 대상자 의뢰, 발굴체계 구축</t>
    <phoneticPr fontId="14" type="noConversion"/>
  </si>
  <si>
    <t xml:space="preserve"> - 연계기관 간 통합사례관리</t>
    <phoneticPr fontId="14" type="noConversion"/>
  </si>
  <si>
    <t xml:space="preserve"> - 대상자연계 및 발굴, 인테이크</t>
    <phoneticPr fontId="14" type="noConversion"/>
  </si>
  <si>
    <t xml:space="preserve"> - 점검 및 모니터링</t>
    <phoneticPr fontId="14" type="noConversion"/>
  </si>
  <si>
    <t xml:space="preserve"> - 사례평가</t>
    <phoneticPr fontId="14" type="noConversion"/>
  </si>
  <si>
    <t xml:space="preserve"> - 만족도 및 욕구조사 </t>
    <phoneticPr fontId="14" type="noConversion"/>
  </si>
  <si>
    <t xml:space="preserve"> - 기능상태평가</t>
    <phoneticPr fontId="14" type="noConversion"/>
  </si>
  <si>
    <t xml:space="preserve"> - 대상자상담(방문,내방,전화)</t>
    <phoneticPr fontId="14" type="noConversion"/>
  </si>
  <si>
    <t xml:space="preserve"> - 공공부조, 복지서비스 등 정보제공</t>
    <phoneticPr fontId="14" type="noConversion"/>
  </si>
  <si>
    <t xml:space="preserve"> - 노인일상생활 정보제공</t>
    <phoneticPr fontId="14" type="noConversion"/>
  </si>
  <si>
    <r>
      <rPr>
        <sz val="10"/>
        <rFont val="Yu Gothic"/>
        <family val="2"/>
        <charset val="128"/>
      </rPr>
      <t>￭</t>
    </r>
    <r>
      <rPr>
        <sz val="10"/>
        <rFont val="굴림"/>
        <family val="3"/>
        <charset val="129"/>
      </rPr>
      <t xml:space="preserve"> 수행시기 : 수시</t>
    </r>
    <phoneticPr fontId="14" type="noConversion"/>
  </si>
  <si>
    <t xml:space="preserve"> □ 발굴체계 구축</t>
    <phoneticPr fontId="14" type="noConversion"/>
  </si>
  <si>
    <t xml:space="preserve"> □ 노인상담 및 정보제공</t>
    <phoneticPr fontId="14" type="noConversion"/>
  </si>
  <si>
    <t xml:space="preserve"> □ 자원봉사자 모집 및 양성</t>
    <phoneticPr fontId="14" type="noConversion"/>
  </si>
  <si>
    <t xml:space="preserve"> - 자원봉사자 모집</t>
    <phoneticPr fontId="14" type="noConversion"/>
  </si>
  <si>
    <t xml:space="preserve"> - 자원봉사자 간담회</t>
    <phoneticPr fontId="14" type="noConversion"/>
  </si>
  <si>
    <t xml:space="preserve"> □ 자원봉사자 관리</t>
    <phoneticPr fontId="14" type="noConversion"/>
  </si>
  <si>
    <t xml:space="preserve"> - VMS활동관리</t>
    <phoneticPr fontId="14" type="noConversion"/>
  </si>
  <si>
    <t xml:space="preserve"> - 평가회</t>
    <phoneticPr fontId="14" type="noConversion"/>
  </si>
  <si>
    <t xml:space="preserve"> - 개인(단체)후원 모집</t>
    <phoneticPr fontId="14" type="noConversion"/>
  </si>
  <si>
    <t xml:space="preserve"> - 후원활동</t>
    <phoneticPr fontId="14" type="noConversion"/>
  </si>
  <si>
    <t>개월=</t>
    <phoneticPr fontId="14" type="noConversion"/>
  </si>
  <si>
    <t xml:space="preserve"> - 소식지 발송</t>
    <phoneticPr fontId="14" type="noConversion"/>
  </si>
  <si>
    <t xml:space="preserve"> - 연하장 발송</t>
    <phoneticPr fontId="14" type="noConversion"/>
  </si>
  <si>
    <t xml:space="preserve"> - 후원제안서 송부</t>
    <phoneticPr fontId="14" type="noConversion"/>
  </si>
  <si>
    <t xml:space="preserve"> - 평가회</t>
    <phoneticPr fontId="20" type="noConversion"/>
  </si>
  <si>
    <r>
      <rPr>
        <sz val="10"/>
        <rFont val="Yu Gothic"/>
        <family val="2"/>
        <charset val="128"/>
      </rPr>
      <t>￭</t>
    </r>
    <r>
      <rPr>
        <sz val="10"/>
        <rFont val="굴림"/>
        <family val="3"/>
        <charset val="129"/>
      </rPr>
      <t xml:space="preserve"> 수행시기 : 12월</t>
    </r>
    <phoneticPr fontId="14" type="noConversion"/>
  </si>
  <si>
    <t xml:space="preserve"> □ 식사배달 서비스 </t>
    <phoneticPr fontId="14" type="noConversion"/>
  </si>
  <si>
    <r>
      <rPr>
        <sz val="10"/>
        <rFont val="Yu Gothic"/>
        <family val="2"/>
        <charset val="128"/>
      </rPr>
      <t>￭</t>
    </r>
    <r>
      <rPr>
        <sz val="10"/>
        <rFont val="굴림"/>
        <family val="3"/>
        <charset val="129"/>
      </rPr>
      <t xml:space="preserve"> 수행시기 : 주 5회</t>
    </r>
    <phoneticPr fontId="14" type="noConversion"/>
  </si>
  <si>
    <r>
      <rPr>
        <sz val="10"/>
        <rFont val="Yu Gothic"/>
        <family val="2"/>
        <charset val="128"/>
      </rPr>
      <t>￭</t>
    </r>
    <r>
      <rPr>
        <sz val="10"/>
        <rFont val="굴림"/>
        <family val="3"/>
        <charset val="129"/>
      </rPr>
      <t xml:space="preserve"> 주요내용 : 밑반찬 준비 후 배달 지원</t>
    </r>
    <phoneticPr fontId="14" type="noConversion"/>
  </si>
  <si>
    <t>경제적위기관리</t>
    <phoneticPr fontId="14" type="noConversion"/>
  </si>
  <si>
    <t xml:space="preserve"> □ 소규모 주택개보수</t>
    <phoneticPr fontId="14" type="noConversion"/>
  </si>
  <si>
    <t xml:space="preserve"> - 전등교체등주택관리</t>
    <phoneticPr fontId="14" type="noConversion"/>
  </si>
  <si>
    <t xml:space="preserve"> - 청소지원</t>
    <phoneticPr fontId="14" type="noConversion"/>
  </si>
  <si>
    <t xml:space="preserve"> - 주거개선연계사업</t>
    <phoneticPr fontId="14" type="noConversion"/>
  </si>
  <si>
    <t xml:space="preserve"> □ 청소 및 방역지원</t>
    <phoneticPr fontId="14" type="noConversion"/>
  </si>
  <si>
    <r>
      <rPr>
        <sz val="10"/>
        <rFont val="Yu Gothic"/>
        <family val="2"/>
        <charset val="128"/>
      </rPr>
      <t>￭</t>
    </r>
    <r>
      <rPr>
        <sz val="10"/>
        <rFont val="굴림"/>
        <family val="3"/>
        <charset val="129"/>
      </rPr>
      <t xml:space="preserve"> 수행시기 : 분기별</t>
    </r>
    <phoneticPr fontId="14" type="noConversion"/>
  </si>
  <si>
    <t xml:space="preserve"> □ 냉,난방품 지원</t>
    <phoneticPr fontId="14" type="noConversion"/>
  </si>
  <si>
    <t xml:space="preserve"> □ 일상생활 생활용품 지원</t>
    <phoneticPr fontId="14" type="noConversion"/>
  </si>
  <si>
    <t xml:space="preserve"> □ 결연후원금 지원</t>
    <phoneticPr fontId="14" type="noConversion"/>
  </si>
  <si>
    <r>
      <rPr>
        <sz val="10"/>
        <rFont val="Yu Gothic"/>
        <family val="2"/>
        <charset val="128"/>
      </rPr>
      <t>￭</t>
    </r>
    <r>
      <rPr>
        <sz val="10"/>
        <rFont val="굴림"/>
        <family val="3"/>
        <charset val="129"/>
      </rPr>
      <t xml:space="preserve"> 수행시기 : 매월</t>
    </r>
    <phoneticPr fontId="14" type="noConversion"/>
  </si>
  <si>
    <t xml:space="preserve"> □ 후원물품 지원</t>
    <phoneticPr fontId="14" type="noConversion"/>
  </si>
  <si>
    <r>
      <rPr>
        <sz val="10"/>
        <rFont val="Yu Gothic"/>
        <family val="2"/>
        <charset val="128"/>
      </rPr>
      <t>￭</t>
    </r>
    <r>
      <rPr>
        <sz val="10"/>
        <rFont val="굴림"/>
        <family val="3"/>
        <charset val="129"/>
      </rPr>
      <t xml:space="preserve"> 수행시기 : 상시</t>
    </r>
    <phoneticPr fontId="14" type="noConversion"/>
  </si>
  <si>
    <t xml:space="preserve"> □ 지역자원연계 및 개발</t>
    <phoneticPr fontId="14" type="noConversion"/>
  </si>
  <si>
    <t xml:space="preserve"> - 비정기적자원연계</t>
    <phoneticPr fontId="14" type="noConversion"/>
  </si>
  <si>
    <t xml:space="preserve"> - 푸드뱅크후원</t>
    <phoneticPr fontId="14" type="noConversion"/>
  </si>
  <si>
    <t xml:space="preserve"> □ 경도인지장애관리 및 연계</t>
    <phoneticPr fontId="14" type="noConversion"/>
  </si>
  <si>
    <t xml:space="preserve"> - 치매조기검진지원</t>
    <phoneticPr fontId="14" type="noConversion"/>
  </si>
  <si>
    <r>
      <rPr>
        <sz val="10"/>
        <rFont val="Yu Gothic"/>
        <family val="2"/>
        <charset val="128"/>
      </rPr>
      <t>￭</t>
    </r>
    <r>
      <rPr>
        <sz val="10"/>
        <rFont val="굴림"/>
        <family val="3"/>
        <charset val="129"/>
      </rPr>
      <t xml:space="preserve"> 수행시기 : 연중수시</t>
    </r>
    <phoneticPr fontId="14" type="noConversion"/>
  </si>
  <si>
    <r>
      <rPr>
        <sz val="10"/>
        <rFont val="Yu Gothic"/>
        <family val="2"/>
        <charset val="128"/>
      </rPr>
      <t>￭</t>
    </r>
    <r>
      <rPr>
        <sz val="10"/>
        <rFont val="굴림"/>
        <family val="3"/>
        <charset val="129"/>
      </rPr>
      <t xml:space="preserve"> 수행시기 : 6,11월</t>
    </r>
    <phoneticPr fontId="14" type="noConversion"/>
  </si>
  <si>
    <t xml:space="preserve"> - 치매예방교육</t>
    <phoneticPr fontId="14" type="noConversion"/>
  </si>
  <si>
    <t>□ 노인성 질환 예방 신체활동 프로그램</t>
    <phoneticPr fontId="14" type="noConversion"/>
  </si>
  <si>
    <r>
      <rPr>
        <sz val="10"/>
        <rFont val="Yu Gothic"/>
        <family val="2"/>
        <charset val="128"/>
      </rPr>
      <t>￭</t>
    </r>
    <r>
      <rPr>
        <sz val="10"/>
        <rFont val="굴림"/>
        <family val="3"/>
        <charset val="129"/>
      </rPr>
      <t xml:space="preserve"> 수행시기 : 4~6월, 9~11월</t>
    </r>
    <phoneticPr fontId="14" type="noConversion"/>
  </si>
  <si>
    <t xml:space="preserve"> □ 의료 및 돌봄 연계 서비스</t>
    <phoneticPr fontId="14" type="noConversion"/>
  </si>
  <si>
    <t xml:space="preserve"> - 재택의료 등 간호서비스연계</t>
    <phoneticPr fontId="14" type="noConversion"/>
  </si>
  <si>
    <t xml:space="preserve"> - 제안서 송부</t>
    <phoneticPr fontId="14" type="noConversion"/>
  </si>
  <si>
    <t>분기=</t>
    <phoneticPr fontId="14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</si>
  <si>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목표</t>
    </r>
    <phoneticPr fontId="14" type="noConversion"/>
  </si>
  <si>
    <t xml:space="preserve"> □ 밑반찬 지원   </t>
    <phoneticPr fontId="14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</si>
  <si>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주거환경이 열악한 세대에 소규모 주택개보수</t>
    </r>
    <phoneticPr fontId="14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</si>
  <si>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주거환경이 열악한 세대에 청소 및 방역지원</t>
    </r>
    <phoneticPr fontId="14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</si>
  <si>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혹서기,혹한기 냉,난방용품(여름이불, 전기장판) 지원</t>
    </r>
    <phoneticPr fontId="14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</si>
  <si>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일상생활에 필요한 생필품 지원</t>
    </r>
    <phoneticPr fontId="14" type="noConversion"/>
  </si>
  <si>
    <t>￭ 주요내용 : 매월 결연대상에게 결연후원금 지급</t>
  </si>
  <si>
    <t xml:space="preserve"> - 적십자세탁차량 연계</t>
  </si>
  <si>
    <r>
      <rPr>
        <sz val="10"/>
        <rFont val="MS Gothic"/>
        <family val="3"/>
        <charset val="128"/>
      </rPr>
      <t xml:space="preserve">￭ </t>
    </r>
    <r>
      <rPr>
        <sz val="10"/>
        <rFont val="굴림"/>
        <family val="3"/>
        <charset val="129"/>
      </rPr>
      <t>주요내용 : 대상노인에게</t>
    </r>
    <r>
      <rPr>
        <sz val="10"/>
        <rFont val="MS Gothic"/>
        <family val="3"/>
        <charset val="128"/>
      </rPr>
      <t xml:space="preserve"> </t>
    </r>
    <r>
      <rPr>
        <sz val="10"/>
        <rFont val="굴림"/>
        <family val="3"/>
        <charset val="129"/>
      </rPr>
      <t>지역자원연계</t>
    </r>
    <r>
      <rPr>
        <sz val="10"/>
        <rFont val="MS Gothic"/>
        <family val="3"/>
        <charset val="128"/>
      </rPr>
      <t xml:space="preserve"> </t>
    </r>
    <r>
      <rPr>
        <sz val="10"/>
        <rFont val="굴림"/>
        <family val="3"/>
        <charset val="129"/>
      </rPr>
      <t>물품</t>
    </r>
    <r>
      <rPr>
        <sz val="10"/>
        <rFont val="MS Gothic"/>
        <family val="3"/>
        <charset val="128"/>
      </rPr>
      <t xml:space="preserve"> </t>
    </r>
    <r>
      <rPr>
        <sz val="10"/>
        <rFont val="굴림"/>
        <family val="3"/>
        <charset val="129"/>
      </rPr>
      <t>배분</t>
    </r>
    <phoneticPr fontId="14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</si>
  <si>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인지장애위험이 높은 대상자에게 치매조기검진서비스 연계 및 교육</t>
    </r>
    <phoneticPr fontId="14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</si>
  <si>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운동처방, 건강체크 등 노인성 질환 예방을 위한 신체건강증진 연계</t>
    </r>
    <phoneticPr fontId="14" type="noConversion"/>
  </si>
  <si>
    <t>□ 노인 건강관련 교육</t>
    <phoneticPr fontId="14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</si>
  <si>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노인성 질환(낙상, 구강, 응급처치, 생활안전 등) 교육으로 질환 예방</t>
    </r>
    <phoneticPr fontId="14" type="noConversion"/>
  </si>
  <si>
    <t xml:space="preserve"> - 물리치료서비스 연계</t>
    <phoneticPr fontId="14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</si>
  <si>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의료 및 돌봄 관련 지역자원연계를 통한 돌봄공백 해소, 신체건강 유지</t>
    </r>
    <phoneticPr fontId="14" type="noConversion"/>
  </si>
  <si>
    <t xml:space="preserve"> - 돌봄지원 연계</t>
    <phoneticPr fontId="14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</si>
  <si>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수행시기 : 분기별</t>
    </r>
    <phoneticPr fontId="14" type="noConversion"/>
  </si>
  <si>
    <r>
      <rPr>
        <sz val="10"/>
        <rFont val="Yu Gothic"/>
        <family val="2"/>
        <charset val="128"/>
      </rPr>
      <t>￭</t>
    </r>
    <r>
      <rPr>
        <sz val="10"/>
        <rFont val="굴림"/>
        <family val="3"/>
        <charset val="129"/>
      </rPr>
      <t xml:space="preserve"> 수행시기 : 6월</t>
    </r>
    <phoneticPr fontId="14" type="noConversion"/>
  </si>
  <si>
    <t xml:space="preserve"> - 정신건강 통합교육 P/G</t>
    <phoneticPr fontId="20" type="noConversion"/>
  </si>
  <si>
    <t xml:space="preserve"> - 정신보건 대상 연계 P/G</t>
    <phoneticPr fontId="20" type="noConversion"/>
  </si>
  <si>
    <t xml:space="preserve"> - 웰다잉 교육 연계</t>
    <phoneticPr fontId="20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</si>
  <si>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대상자의 우울감 감소를 위한 다양한 작업요법, 정신건강 통합교육 PG, 프로그램 연계</t>
    </r>
    <phoneticPr fontId="14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</si>
  <si>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알콜중독, 고독 및 자살, 우울증 정신질환 예방교육</t>
    </r>
    <phoneticPr fontId="14" type="noConversion"/>
  </si>
  <si>
    <t xml:space="preserve"> □ 생신상 지원서비스</t>
    <phoneticPr fontId="14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</si>
  <si>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생신상 지원을 통한 정서적 고립감 완화 및 자존감 향상</t>
    </r>
    <phoneticPr fontId="14" type="noConversion"/>
  </si>
  <si>
    <t xml:space="preserve"> - 공동체 기반 지역자원활용참여</t>
    <phoneticPr fontId="14" type="noConversion"/>
  </si>
  <si>
    <r>
      <rPr>
        <sz val="10"/>
        <rFont val="MS Gothic"/>
        <family val="3"/>
        <charset val="128"/>
      </rPr>
      <t xml:space="preserve">￭ </t>
    </r>
    <r>
      <rPr>
        <sz val="10"/>
        <rFont val="굴림"/>
        <family val="3"/>
        <charset val="129"/>
      </rPr>
      <t>수행시기</t>
    </r>
    <r>
      <rPr>
        <sz val="10"/>
        <rFont val="MS Gothic"/>
        <family val="3"/>
        <charset val="128"/>
      </rPr>
      <t xml:space="preserve"> : </t>
    </r>
    <r>
      <rPr>
        <sz val="10"/>
        <rFont val="굴림"/>
        <family val="3"/>
        <charset val="129"/>
      </rPr>
      <t>분기별</t>
    </r>
    <phoneticPr fontId="14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</si>
  <si>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재가노인을 위한 노인인권 및 인권감수성 교육, 교육교재 마련을 통한 재가노인 인권보호 교육</t>
    </r>
    <phoneticPr fontId="14" type="noConversion"/>
  </si>
  <si>
    <t xml:space="preserve"> □ 동지팥죽 나눔행사</t>
    <phoneticPr fontId="14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</si>
  <si>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수행시기 : 12월</t>
    </r>
    <phoneticPr fontId="14" type="noConversion"/>
  </si>
  <si>
    <t>조직관리</t>
    <phoneticPr fontId="14" type="noConversion"/>
  </si>
  <si>
    <t xml:space="preserve"> □ 운영위원회</t>
    <phoneticPr fontId="14" type="noConversion"/>
  </si>
  <si>
    <t xml:space="preserve"> □ 인사관리</t>
    <phoneticPr fontId="14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</si>
  <si>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수행시기 : 상시</t>
    </r>
    <phoneticPr fontId="14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</si>
  <si>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동지팥죽 지원</t>
    </r>
    <phoneticPr fontId="14" type="noConversion"/>
  </si>
  <si>
    <t xml:space="preserve"> □ 시설관리</t>
    <phoneticPr fontId="14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</si>
  <si>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이용시설물 관리</t>
    </r>
    <phoneticPr fontId="14" type="noConversion"/>
  </si>
  <si>
    <t xml:space="preserve"> □ 재정관리</t>
    <phoneticPr fontId="14" type="noConversion"/>
  </si>
  <si>
    <t xml:space="preserve"> - 회계점검</t>
    <phoneticPr fontId="14" type="noConversion"/>
  </si>
  <si>
    <t xml:space="preserve"> - 실적보고</t>
    <phoneticPr fontId="14" type="noConversion"/>
  </si>
  <si>
    <t xml:space="preserve"> - 예산(예산 및 추경예산) 수립 및 결산보고</t>
    <phoneticPr fontId="14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</si>
  <si>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투명한 재정관리 및 실적관리</t>
    </r>
    <phoneticPr fontId="14" type="noConversion"/>
  </si>
  <si>
    <t xml:space="preserve"> - 직원 교육 및 연수</t>
    <phoneticPr fontId="14" type="noConversion"/>
  </si>
  <si>
    <t xml:space="preserve"> - 직원 상담</t>
    <phoneticPr fontId="14" type="noConversion"/>
  </si>
  <si>
    <t xml:space="preserve"> - 업무 분당</t>
    <phoneticPr fontId="14" type="noConversion"/>
  </si>
  <si>
    <t>사업관리</t>
    <phoneticPr fontId="14" type="noConversion"/>
  </si>
  <si>
    <t xml:space="preserve"> □ 프로그램 개발</t>
    <phoneticPr fontId="14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</si>
  <si>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공모사업 신청</t>
    </r>
    <phoneticPr fontId="14" type="noConversion"/>
  </si>
  <si>
    <t xml:space="preserve"> □ 프로그램 평가</t>
    <phoneticPr fontId="14" type="noConversion"/>
  </si>
  <si>
    <t xml:space="preserve"> - 월별 추진실적 평가</t>
    <phoneticPr fontId="14" type="noConversion"/>
  </si>
  <si>
    <t xml:space="preserve"> - 반기 및 연평가</t>
    <phoneticPr fontId="14" type="noConversion"/>
  </si>
  <si>
    <t xml:space="preserve"> - 구청 지도점검</t>
    <phoneticPr fontId="14" type="noConversion"/>
  </si>
  <si>
    <t>· 관리자수당</t>
    <phoneticPr fontId="14" type="noConversion"/>
  </si>
  <si>
    <t>(관리자수당)</t>
    <phoneticPr fontId="14" type="noConversion"/>
  </si>
  <si>
    <t>추경전예산
(B)</t>
    <phoneticPr fontId="14" type="noConversion"/>
  </si>
  <si>
    <t xml:space="preserve">2026년 1차 추경예산 세입세출총괄예산 </t>
    <phoneticPr fontId="14" type="noConversion"/>
  </si>
  <si>
    <t>. 위기노인 설명절 식료품키트 지원사업</t>
    <phoneticPr fontId="14" type="noConversion"/>
  </si>
  <si>
    <t>위기노인 설명절 
식료품 키트
지원사업</t>
    <phoneticPr fontId="14" type="noConversion"/>
  </si>
  <si>
    <t>기타사업</t>
    <phoneticPr fontId="14" type="noConversion"/>
  </si>
  <si>
    <t xml:space="preserve">  (단위 : 천원)</t>
    <phoneticPr fontId="14" type="noConversion"/>
  </si>
  <si>
    <t>임 · 직원 보수일람표</t>
    <phoneticPr fontId="14" type="noConversion"/>
  </si>
  <si>
    <t>관리자수당</t>
    <phoneticPr fontId="14" type="noConversion"/>
  </si>
  <si>
    <t>지원사업</t>
    <phoneticPr fontId="14" type="noConversion"/>
  </si>
  <si>
    <t xml:space="preserve"> □ 설명절 식료품키트 지원사업</t>
    <phoneticPr fontId="14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</si>
  <si>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수행시기 : 1~2월</t>
    </r>
    <phoneticPr fontId="14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</si>
  <si>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</t>
    </r>
    <r>
      <rPr>
        <sz val="10"/>
        <rFont val="굴림"/>
        <family val="3"/>
        <charset val="128"/>
      </rPr>
      <t xml:space="preserve"> 설명절 식료품 키트 지원사업</t>
    </r>
    <phoneticPr fontId="14" type="noConversion"/>
  </si>
  <si>
    <t>인건비 참고</t>
    <phoneticPr fontId="14" type="noConversion"/>
  </si>
  <si>
    <t>센터장 11호봉</t>
    <phoneticPr fontId="14" type="noConversion"/>
  </si>
  <si>
    <t>승급월</t>
    <phoneticPr fontId="14" type="noConversion"/>
  </si>
  <si>
    <t>10월</t>
    <phoneticPr fontId="14" type="noConversion"/>
  </si>
  <si>
    <t>5월</t>
    <phoneticPr fontId="14" type="noConversion"/>
  </si>
  <si>
    <t>4월</t>
    <phoneticPr fontId="14" type="noConversion"/>
  </si>
  <si>
    <t>2026 지급</t>
    <phoneticPr fontId="14" type="noConversion"/>
  </si>
  <si>
    <t>사회복지사 4호봉</t>
    <phoneticPr fontId="14" type="noConversion"/>
  </si>
  <si>
    <t>사무원 2호봉</t>
    <phoneticPr fontId="14" type="noConversion"/>
  </si>
  <si>
    <t>실제지급</t>
    <phoneticPr fontId="14" type="noConversion"/>
  </si>
  <si>
    <t>비고</t>
    <phoneticPr fontId="14" type="noConversion"/>
  </si>
  <si>
    <t>박형근 사회복지사 4호봉</t>
    <phoneticPr fontId="14" type="noConversion"/>
  </si>
  <si>
    <t>최다예 사회복지사 4호봉</t>
    <phoneticPr fontId="14" type="noConversion"/>
  </si>
  <si>
    <t>- 진행비</t>
  </si>
  <si>
    <t>- 식료품 구입비</t>
    <phoneticPr fontId="14" type="noConversion"/>
  </si>
  <si>
    <t xml:space="preserve"> - 소규모 수리지원</t>
    <phoneticPr fontId="14" type="noConversion"/>
  </si>
  <si>
    <t>위기노인
설명절
식료품키트
지원사업</t>
    <phoneticPr fontId="14" type="noConversion"/>
  </si>
  <si>
    <t>위기노인
설명절 식료품 
키트지원사업</t>
    <phoneticPr fontId="14" type="noConversion"/>
  </si>
  <si>
    <t>2026년도 어진샘재가노인지원서비스센터 회계의 1차 추가경정 예산 규모는 다음과 같다.
가. 세입예산액 : 185.570,000원
나. 세출예산액 : 185.570,000원</t>
    <phoneticPr fontId="14" type="noConversion"/>
  </si>
  <si>
    <t>2026년도 어진샘재가노인지원서비스센터 회계의 1차 추가경정 예산 세입·세출 예산
편성내역은 별지와 같다.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</si>
</sst>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#,"/>
    <numFmt numFmtId="178" formatCode="#,##0&quot;원&quot;"/>
    <numFmt numFmtId="179" formatCode="0_);[Red]\(0\)"/>
    <numFmt numFmtId="180" formatCode="#,##0,"/>
  </numFmts>
  <fonts count="51" x14ac:knownFonts="1">
    <font>
      <sz val="11"/>
      <color rgb="FF000000"/>
      <name val="돋움"/>
    </font>
    <font>
      <sz val="11"/>
      <color rgb="FF000000"/>
      <name val="굴림체"/>
      <family val="3"/>
      <charset val="129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4"/>
      <color rgb="FF000000"/>
      <name val="굴림"/>
      <family val="3"/>
      <charset val="129"/>
    </font>
    <font>
      <sz val="14"/>
      <color rgb="FF000000"/>
      <name val="굴림"/>
      <family val="3"/>
      <charset val="129"/>
    </font>
    <font>
      <sz val="11"/>
      <color rgb="FFFF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11"/>
      <color rgb="FF000000"/>
      <name val="돋움"/>
      <family val="3"/>
      <charset val="129"/>
    </font>
    <font>
      <b/>
      <sz val="10"/>
      <name val="굴림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2"/>
      <name val="굴림"/>
      <family val="3"/>
      <charset val="129"/>
    </font>
    <font>
      <b/>
      <sz val="11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4"/>
      <name val="굴림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i/>
      <sz val="18"/>
      <name val="굴림"/>
      <family val="3"/>
      <charset val="129"/>
    </font>
    <font>
      <i/>
      <sz val="8"/>
      <name val="굴림"/>
      <family val="3"/>
      <charset val="129"/>
    </font>
    <font>
      <sz val="8"/>
      <color rgb="FF000000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b/>
      <sz val="11"/>
      <name val="Wingdings"/>
      <charset val="2"/>
    </font>
    <font>
      <sz val="11"/>
      <color rgb="FFFF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0"/>
      <color rgb="FF000000"/>
      <name val="굴림체"/>
      <family val="3"/>
      <charset val="129"/>
    </font>
    <font>
      <sz val="11.5"/>
      <color rgb="FF000000"/>
      <name val="굴림"/>
      <family val="3"/>
      <charset val="129"/>
    </font>
    <font>
      <sz val="18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2"/>
      <color rgb="FF000000"/>
      <name val="MS Gothic"/>
      <family val="3"/>
      <charset val="128"/>
    </font>
    <font>
      <b/>
      <sz val="26"/>
      <name val="굴림"/>
      <family val="3"/>
      <charset val="129"/>
    </font>
    <font>
      <sz val="10"/>
      <name val="굴림"/>
      <family val="3"/>
      <charset val="128"/>
    </font>
    <font>
      <sz val="10"/>
      <name val="MS Gothic"/>
      <family val="3"/>
      <charset val="128"/>
    </font>
    <font>
      <sz val="13"/>
      <name val="굴림"/>
      <family val="3"/>
      <charset val="129"/>
    </font>
    <font>
      <b/>
      <sz val="11"/>
      <name val="굴림"/>
      <family val="3"/>
      <charset val="2"/>
    </font>
    <font>
      <sz val="10"/>
      <name val="Yu Gothic"/>
      <family val="2"/>
      <charset val="128"/>
    </font>
    <font>
      <sz val="10"/>
      <name val="굴림"/>
      <family val="2"/>
      <charset val="128"/>
    </font>
    <font>
      <b/>
      <sz val="9"/>
      <color rgb="FF000000"/>
      <name val="굴림"/>
      <family val="3"/>
      <charset val="129"/>
    </font>
    <font>
      <sz val="11"/>
      <color rgb="FF000000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 tint="-0.14999847407452621"/>
      </right>
      <top style="hair">
        <color indexed="64"/>
      </top>
      <bottom style="hair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hair">
        <color indexed="64"/>
      </top>
      <bottom style="hair">
        <color indexed="64"/>
      </bottom>
      <diagonal/>
    </border>
    <border>
      <left style="thin">
        <color theme="0" tint="-0.14999847407452621"/>
      </left>
      <right/>
      <top style="hair">
        <color indexed="64"/>
      </top>
      <bottom style="hair">
        <color indexed="64"/>
      </bottom>
      <diagonal/>
    </border>
    <border>
      <left/>
      <right style="thin">
        <color theme="0" tint="-0.14999847407452621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41" fontId="12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0" fontId="12" fillId="0" borderId="0"/>
    <xf numFmtId="41" fontId="12" fillId="0" borderId="0">
      <alignment vertical="center"/>
    </xf>
    <xf numFmtId="41" fontId="12" fillId="0" borderId="0"/>
    <xf numFmtId="0" fontId="2" fillId="0" borderId="0">
      <alignment vertical="center"/>
    </xf>
    <xf numFmtId="41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50" fillId="0" borderId="0" applyFont="0" applyFill="0" applyBorder="0" applyAlignment="0" applyProtection="0">
      <alignment vertical="center"/>
    </xf>
  </cellStyleXfs>
  <cellXfs count="671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shrinkToFit="1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15" fillId="0" borderId="0" xfId="14" applyFont="1">
      <alignment vertical="center"/>
    </xf>
    <xf numFmtId="0" fontId="16" fillId="0" borderId="0" xfId="0" applyFont="1">
      <alignment vertical="center"/>
    </xf>
    <xf numFmtId="41" fontId="16" fillId="0" borderId="0" xfId="1" applyFont="1">
      <alignment vertical="center"/>
    </xf>
    <xf numFmtId="176" fontId="18" fillId="5" borderId="54" xfId="11" applyNumberFormat="1" applyFont="1" applyFill="1" applyBorder="1" applyAlignment="1">
      <alignment horizontal="center" vertical="center"/>
    </xf>
    <xf numFmtId="176" fontId="17" fillId="5" borderId="54" xfId="11" applyNumberFormat="1" applyFont="1" applyFill="1" applyBorder="1" applyAlignment="1">
      <alignment horizontal="center" vertical="center"/>
    </xf>
    <xf numFmtId="176" fontId="18" fillId="5" borderId="54" xfId="11" applyNumberFormat="1" applyFont="1" applyFill="1" applyBorder="1" applyAlignment="1">
      <alignment horizontal="right" vertical="center"/>
    </xf>
    <xf numFmtId="176" fontId="17" fillId="5" borderId="54" xfId="11" applyNumberFormat="1" applyFont="1" applyFill="1" applyBorder="1" applyAlignment="1">
      <alignment horizontal="right" vertical="center"/>
    </xf>
    <xf numFmtId="176" fontId="13" fillId="3" borderId="34" xfId="11" applyNumberFormat="1" applyFont="1" applyFill="1" applyBorder="1" applyAlignment="1">
      <alignment horizontal="center" vertical="center"/>
    </xf>
    <xf numFmtId="176" fontId="13" fillId="3" borderId="20" xfId="11" applyNumberFormat="1" applyFont="1" applyFill="1" applyBorder="1" applyAlignment="1">
      <alignment horizontal="center" vertical="center"/>
    </xf>
    <xf numFmtId="176" fontId="21" fillId="7" borderId="3" xfId="11" applyNumberFormat="1" applyFont="1" applyFill="1" applyBorder="1" applyAlignment="1">
      <alignment horizontal="center" vertical="center"/>
    </xf>
    <xf numFmtId="176" fontId="21" fillId="7" borderId="69" xfId="11" applyNumberFormat="1" applyFont="1" applyFill="1" applyBorder="1" applyAlignment="1">
      <alignment horizontal="center" vertical="center"/>
    </xf>
    <xf numFmtId="176" fontId="21" fillId="7" borderId="70" xfId="11" applyNumberFormat="1" applyFont="1" applyFill="1" applyBorder="1" applyAlignment="1">
      <alignment horizontal="center" vertical="center"/>
    </xf>
    <xf numFmtId="176" fontId="18" fillId="5" borderId="58" xfId="11" applyNumberFormat="1" applyFont="1" applyFill="1" applyBorder="1" applyAlignment="1">
      <alignment horizontal="right" vertical="center"/>
    </xf>
    <xf numFmtId="176" fontId="18" fillId="5" borderId="56" xfId="11" applyNumberFormat="1" applyFont="1" applyFill="1" applyBorder="1" applyAlignment="1">
      <alignment horizontal="center" vertical="center"/>
    </xf>
    <xf numFmtId="176" fontId="18" fillId="5" borderId="56" xfId="11" applyNumberFormat="1" applyFont="1" applyFill="1" applyBorder="1" applyAlignment="1">
      <alignment horizontal="right" vertical="center"/>
    </xf>
    <xf numFmtId="41" fontId="7" fillId="0" borderId="6" xfId="1" applyFont="1" applyBorder="1" applyAlignment="1">
      <alignment horizontal="center" vertical="center" wrapText="1"/>
    </xf>
    <xf numFmtId="41" fontId="12" fillId="0" borderId="0" xfId="1">
      <alignment vertical="center"/>
    </xf>
    <xf numFmtId="176" fontId="21" fillId="7" borderId="16" xfId="11" applyNumberFormat="1" applyFont="1" applyFill="1" applyBorder="1" applyAlignment="1">
      <alignment horizontal="center" vertical="center"/>
    </xf>
    <xf numFmtId="176" fontId="21" fillId="7" borderId="13" xfId="11" applyNumberFormat="1" applyFont="1" applyFill="1" applyBorder="1" applyAlignment="1">
      <alignment horizontal="center" vertical="center"/>
    </xf>
    <xf numFmtId="176" fontId="13" fillId="3" borderId="2" xfId="11" applyNumberFormat="1" applyFont="1" applyFill="1" applyBorder="1" applyAlignment="1">
      <alignment horizontal="center" vertical="center"/>
    </xf>
    <xf numFmtId="176" fontId="21" fillId="7" borderId="55" xfId="11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176" fontId="15" fillId="0" borderId="0" xfId="11" applyNumberFormat="1" applyFont="1" applyAlignment="1">
      <alignment vertical="center"/>
    </xf>
    <xf numFmtId="41" fontId="13" fillId="3" borderId="2" xfId="5" applyFont="1" applyFill="1" applyBorder="1">
      <alignment vertical="center"/>
    </xf>
    <xf numFmtId="41" fontId="13" fillId="6" borderId="27" xfId="5" applyFont="1" applyFill="1" applyBorder="1">
      <alignment vertical="center"/>
    </xf>
    <xf numFmtId="176" fontId="21" fillId="7" borderId="0" xfId="11" applyNumberFormat="1" applyFont="1" applyFill="1" applyAlignment="1">
      <alignment horizontal="center" vertical="center"/>
    </xf>
    <xf numFmtId="41" fontId="13" fillId="0" borderId="27" xfId="5" applyFont="1" applyBorder="1" applyAlignment="1">
      <alignment horizontal="right" vertical="center"/>
    </xf>
    <xf numFmtId="0" fontId="15" fillId="0" borderId="0" xfId="17" applyFont="1">
      <alignment vertical="center"/>
    </xf>
    <xf numFmtId="41" fontId="13" fillId="6" borderId="68" xfId="5" applyFont="1" applyFill="1" applyBorder="1">
      <alignment vertical="center"/>
    </xf>
    <xf numFmtId="41" fontId="13" fillId="6" borderId="2" xfId="5" applyFont="1" applyFill="1" applyBorder="1">
      <alignment vertical="center"/>
    </xf>
    <xf numFmtId="0" fontId="12" fillId="0" borderId="0" xfId="17">
      <alignment vertical="center"/>
    </xf>
    <xf numFmtId="0" fontId="17" fillId="5" borderId="0" xfId="17" applyFont="1" applyFill="1">
      <alignment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 shrinkToFit="1"/>
    </xf>
    <xf numFmtId="177" fontId="6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0" fillId="0" borderId="32" xfId="0" applyBorder="1">
      <alignment vertical="center"/>
    </xf>
    <xf numFmtId="177" fontId="6" fillId="0" borderId="37" xfId="0" applyNumberFormat="1" applyFont="1" applyBorder="1" applyAlignment="1">
      <alignment horizontal="center" vertical="center" shrinkToFit="1"/>
    </xf>
    <xf numFmtId="0" fontId="0" fillId="0" borderId="3" xfId="0" applyBorder="1">
      <alignment vertical="center"/>
    </xf>
    <xf numFmtId="177" fontId="10" fillId="0" borderId="0" xfId="1" applyNumberFormat="1" applyFont="1" applyAlignment="1">
      <alignment horizontal="center" vertical="center" shrinkToFi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1" fontId="0" fillId="0" borderId="0" xfId="0" applyNumberFormat="1">
      <alignment vertical="center"/>
    </xf>
    <xf numFmtId="41" fontId="7" fillId="2" borderId="22" xfId="1" applyFont="1" applyFill="1" applyBorder="1" applyAlignment="1">
      <alignment horizontal="center" vertical="center" wrapText="1"/>
    </xf>
    <xf numFmtId="41" fontId="7" fillId="2" borderId="21" xfId="1" applyFont="1" applyFill="1" applyBorder="1" applyAlignment="1">
      <alignment horizontal="center" vertical="center" wrapText="1"/>
    </xf>
    <xf numFmtId="177" fontId="6" fillId="0" borderId="2" xfId="1" applyNumberFormat="1" applyFont="1" applyBorder="1" applyAlignment="1">
      <alignment horizontal="right" vertical="center" wrapText="1"/>
    </xf>
    <xf numFmtId="180" fontId="6" fillId="0" borderId="2" xfId="1" applyNumberFormat="1" applyFont="1" applyBorder="1" applyAlignment="1">
      <alignment horizontal="right" vertical="center" wrapText="1"/>
    </xf>
    <xf numFmtId="41" fontId="6" fillId="0" borderId="12" xfId="1" applyFont="1" applyBorder="1" applyAlignment="1">
      <alignment horizontal="left" vertical="center" wrapText="1"/>
    </xf>
    <xf numFmtId="3" fontId="7" fillId="0" borderId="16" xfId="1" applyNumberFormat="1" applyFont="1" applyBorder="1" applyAlignment="1">
      <alignment horizontal="right" vertical="center" wrapText="1"/>
    </xf>
    <xf numFmtId="41" fontId="6" fillId="0" borderId="12" xfId="1" applyFont="1" applyBorder="1" applyAlignment="1">
      <alignment horizontal="justify" vertical="center" wrapText="1"/>
    </xf>
    <xf numFmtId="3" fontId="6" fillId="0" borderId="16" xfId="1" applyNumberFormat="1" applyFont="1" applyBorder="1" applyAlignment="1">
      <alignment horizontal="right" vertical="center"/>
    </xf>
    <xf numFmtId="41" fontId="6" fillId="0" borderId="13" xfId="1" applyFont="1" applyBorder="1" applyAlignment="1">
      <alignment horizontal="center" vertical="center"/>
    </xf>
    <xf numFmtId="3" fontId="7" fillId="0" borderId="5" xfId="1" applyNumberFormat="1" applyFont="1" applyBorder="1" applyAlignment="1">
      <alignment horizontal="right" vertical="center"/>
    </xf>
    <xf numFmtId="41" fontId="6" fillId="0" borderId="15" xfId="1" applyFont="1" applyBorder="1" applyAlignment="1">
      <alignment horizontal="center" vertical="center"/>
    </xf>
    <xf numFmtId="41" fontId="6" fillId="0" borderId="12" xfId="1" applyFont="1" applyBorder="1" applyAlignment="1">
      <alignment vertical="center" wrapText="1"/>
    </xf>
    <xf numFmtId="177" fontId="6" fillId="0" borderId="8" xfId="1" applyNumberFormat="1" applyFont="1" applyBorder="1" applyAlignment="1">
      <alignment horizontal="right" vertical="center" wrapText="1"/>
    </xf>
    <xf numFmtId="3" fontId="7" fillId="0" borderId="19" xfId="1" applyNumberFormat="1" applyFont="1" applyBorder="1" applyAlignment="1">
      <alignment horizontal="right" vertical="center" wrapText="1"/>
    </xf>
    <xf numFmtId="41" fontId="6" fillId="0" borderId="18" xfId="1" applyFont="1" applyBorder="1" applyAlignment="1">
      <alignment horizontal="center" vertical="center"/>
    </xf>
    <xf numFmtId="177" fontId="6" fillId="0" borderId="22" xfId="1" applyNumberFormat="1" applyFont="1" applyBorder="1" applyAlignment="1">
      <alignment vertical="center" wrapText="1"/>
    </xf>
    <xf numFmtId="41" fontId="6" fillId="0" borderId="3" xfId="1" applyFont="1" applyBorder="1" applyAlignment="1">
      <alignment horizontal="center" vertical="center"/>
    </xf>
    <xf numFmtId="3" fontId="7" fillId="0" borderId="75" xfId="1" applyNumberFormat="1" applyFont="1" applyBorder="1" applyAlignment="1">
      <alignment horizontal="right" vertical="center"/>
    </xf>
    <xf numFmtId="41" fontId="6" fillId="0" borderId="76" xfId="1" applyFont="1" applyBorder="1" applyAlignment="1">
      <alignment horizontal="center" vertical="center"/>
    </xf>
    <xf numFmtId="41" fontId="6" fillId="0" borderId="74" xfId="1" quotePrefix="1" applyFont="1" applyBorder="1" applyAlignment="1">
      <alignment horizontal="left" vertical="center" wrapText="1"/>
    </xf>
    <xf numFmtId="3" fontId="6" fillId="0" borderId="75" xfId="1" applyNumberFormat="1" applyFont="1" applyBorder="1" applyAlignment="1">
      <alignment horizontal="right" vertical="center" wrapText="1"/>
    </xf>
    <xf numFmtId="41" fontId="6" fillId="0" borderId="76" xfId="1" applyFont="1" applyBorder="1" applyAlignment="1">
      <alignment horizontal="center" vertical="center" wrapText="1"/>
    </xf>
    <xf numFmtId="41" fontId="6" fillId="0" borderId="77" xfId="1" quotePrefix="1" applyFont="1" applyBorder="1" applyAlignment="1">
      <alignment horizontal="left" vertical="center" wrapText="1"/>
    </xf>
    <xf numFmtId="3" fontId="6" fillId="0" borderId="78" xfId="1" applyNumberFormat="1" applyFont="1" applyBorder="1" applyAlignment="1">
      <alignment horizontal="right" vertical="center" wrapText="1"/>
    </xf>
    <xf numFmtId="41" fontId="6" fillId="0" borderId="79" xfId="1" applyFont="1" applyBorder="1" applyAlignment="1">
      <alignment horizontal="center" vertical="center" wrapText="1"/>
    </xf>
    <xf numFmtId="41" fontId="6" fillId="0" borderId="2" xfId="1" applyFont="1" applyBorder="1" applyAlignment="1">
      <alignment horizontal="center" vertical="center"/>
    </xf>
    <xf numFmtId="41" fontId="6" fillId="0" borderId="14" xfId="1" quotePrefix="1" applyFont="1" applyBorder="1" applyAlignment="1">
      <alignment horizontal="left" vertical="center" wrapText="1"/>
    </xf>
    <xf numFmtId="41" fontId="6" fillId="0" borderId="10" xfId="1" quotePrefix="1" applyFont="1" applyBorder="1" applyAlignment="1">
      <alignment horizontal="left" vertical="center" wrapText="1"/>
    </xf>
    <xf numFmtId="41" fontId="6" fillId="0" borderId="12" xfId="1" quotePrefix="1" applyFont="1" applyBorder="1" applyAlignment="1">
      <alignment vertical="center" wrapText="1"/>
    </xf>
    <xf numFmtId="0" fontId="7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176" fontId="6" fillId="0" borderId="5" xfId="1" applyNumberFormat="1" applyFont="1" applyBorder="1" applyAlignment="1">
      <alignment vertical="center" shrinkToFit="1"/>
    </xf>
    <xf numFmtId="176" fontId="6" fillId="0" borderId="5" xfId="1" applyNumberFormat="1" applyFont="1" applyBorder="1" applyAlignment="1">
      <alignment horizontal="center" vertical="center" shrinkToFit="1"/>
    </xf>
    <xf numFmtId="176" fontId="6" fillId="0" borderId="16" xfId="1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177" fontId="6" fillId="0" borderId="26" xfId="1" applyNumberFormat="1" applyFont="1" applyBorder="1" applyAlignment="1">
      <alignment horizontal="right" vertical="center" shrinkToFit="1"/>
    </xf>
    <xf numFmtId="176" fontId="6" fillId="0" borderId="24" xfId="1" applyNumberFormat="1" applyFont="1" applyBorder="1" applyAlignment="1">
      <alignment horizontal="center" vertical="center" shrinkToFit="1"/>
    </xf>
    <xf numFmtId="176" fontId="6" fillId="0" borderId="1" xfId="1" applyNumberFormat="1" applyFont="1" applyBorder="1" applyAlignment="1">
      <alignment horizontal="center" vertical="center" shrinkToFit="1"/>
    </xf>
    <xf numFmtId="176" fontId="6" fillId="0" borderId="1" xfId="1" applyNumberFormat="1" applyFont="1" applyBorder="1" applyAlignment="1">
      <alignment horizontal="right" vertical="center" shrinkToFit="1"/>
    </xf>
    <xf numFmtId="176" fontId="6" fillId="0" borderId="1" xfId="1" applyNumberFormat="1" applyFont="1" applyBorder="1" applyAlignment="1">
      <alignment vertical="center" shrinkToFit="1"/>
    </xf>
    <xf numFmtId="176" fontId="6" fillId="0" borderId="14" xfId="1" applyNumberFormat="1" applyFont="1" applyBorder="1" applyAlignment="1">
      <alignment horizontal="center" vertical="center" shrinkToFit="1"/>
    </xf>
    <xf numFmtId="176" fontId="6" fillId="0" borderId="5" xfId="1" applyNumberFormat="1" applyFont="1" applyBorder="1" applyAlignment="1">
      <alignment horizontal="right" vertical="center" shrinkToFit="1"/>
    </xf>
    <xf numFmtId="176" fontId="6" fillId="0" borderId="78" xfId="1" applyNumberFormat="1" applyFont="1" applyBorder="1" applyAlignment="1">
      <alignment horizontal="right" vertical="center" shrinkToFit="1"/>
    </xf>
    <xf numFmtId="176" fontId="6" fillId="0" borderId="77" xfId="1" applyNumberFormat="1" applyFont="1" applyBorder="1" applyAlignment="1">
      <alignment vertical="center" shrinkToFit="1"/>
    </xf>
    <xf numFmtId="176" fontId="6" fillId="0" borderId="78" xfId="1" applyNumberFormat="1" applyFont="1" applyBorder="1" applyAlignment="1">
      <alignment vertical="center" shrinkToFit="1"/>
    </xf>
    <xf numFmtId="176" fontId="6" fillId="0" borderId="75" xfId="1" applyNumberFormat="1" applyFont="1" applyBorder="1" applyAlignment="1">
      <alignment vertical="center" shrinkToFit="1"/>
    </xf>
    <xf numFmtId="176" fontId="6" fillId="0" borderId="75" xfId="1" applyNumberFormat="1" applyFont="1" applyBorder="1" applyAlignment="1">
      <alignment horizontal="right" vertical="center" shrinkToFit="1"/>
    </xf>
    <xf numFmtId="176" fontId="6" fillId="0" borderId="78" xfId="1" applyNumberFormat="1" applyFont="1" applyBorder="1" applyAlignment="1">
      <alignment horizontal="left" vertical="center" shrinkToFit="1"/>
    </xf>
    <xf numFmtId="41" fontId="12" fillId="0" borderId="0" xfId="0" applyNumberFormat="1" applyFont="1">
      <alignment vertical="center"/>
    </xf>
    <xf numFmtId="177" fontId="6" fillId="0" borderId="27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vertical="center" shrinkToFit="1"/>
    </xf>
    <xf numFmtId="41" fontId="6" fillId="0" borderId="17" xfId="1" quotePrefix="1" applyFont="1" applyBorder="1" applyAlignment="1">
      <alignment vertical="center" wrapText="1"/>
    </xf>
    <xf numFmtId="41" fontId="6" fillId="10" borderId="80" xfId="1" applyFont="1" applyFill="1" applyBorder="1" applyAlignment="1">
      <alignment horizontal="left" vertical="center" wrapText="1"/>
    </xf>
    <xf numFmtId="3" fontId="7" fillId="10" borderId="81" xfId="1" applyNumberFormat="1" applyFont="1" applyFill="1" applyBorder="1" applyAlignment="1">
      <alignment horizontal="right" vertical="center" wrapText="1"/>
    </xf>
    <xf numFmtId="41" fontId="6" fillId="10" borderId="82" xfId="1" applyFont="1" applyFill="1" applyBorder="1" applyAlignment="1">
      <alignment horizontal="center" vertical="center" wrapText="1"/>
    </xf>
    <xf numFmtId="176" fontId="6" fillId="0" borderId="76" xfId="1" applyNumberFormat="1" applyFont="1" applyBorder="1" applyAlignment="1">
      <alignment horizontal="right" vertical="center" shrinkToFit="1"/>
    </xf>
    <xf numFmtId="176" fontId="6" fillId="0" borderId="79" xfId="1" applyNumberFormat="1" applyFont="1" applyBorder="1" applyAlignment="1">
      <alignment horizontal="right" vertical="center" shrinkToFit="1"/>
    </xf>
    <xf numFmtId="0" fontId="0" fillId="0" borderId="6" xfId="0" applyBorder="1">
      <alignment vertical="center"/>
    </xf>
    <xf numFmtId="176" fontId="7" fillId="10" borderId="5" xfId="1" applyNumberFormat="1" applyFont="1" applyFill="1" applyBorder="1" applyAlignment="1">
      <alignment horizontal="right" vertical="center" shrinkToFit="1"/>
    </xf>
    <xf numFmtId="176" fontId="7" fillId="10" borderId="5" xfId="1" applyNumberFormat="1" applyFont="1" applyFill="1" applyBorder="1" applyAlignment="1">
      <alignment vertical="center" shrinkToFit="1"/>
    </xf>
    <xf numFmtId="0" fontId="33" fillId="0" borderId="74" xfId="1" applyNumberFormat="1" applyFont="1" applyBorder="1" applyAlignment="1">
      <alignment vertical="center" wrapText="1" shrinkToFit="1"/>
    </xf>
    <xf numFmtId="0" fontId="33" fillId="0" borderId="75" xfId="1" applyNumberFormat="1" applyFont="1" applyBorder="1" applyAlignment="1">
      <alignment vertical="center" wrapText="1" shrinkToFit="1"/>
    </xf>
    <xf numFmtId="41" fontId="6" fillId="0" borderId="77" xfId="1" applyFont="1" applyBorder="1" applyAlignment="1">
      <alignment vertical="center" wrapText="1"/>
    </xf>
    <xf numFmtId="41" fontId="6" fillId="0" borderId="78" xfId="1" applyFont="1" applyBorder="1" applyAlignment="1">
      <alignment vertical="center" wrapText="1"/>
    </xf>
    <xf numFmtId="0" fontId="33" fillId="0" borderId="77" xfId="1" applyNumberFormat="1" applyFont="1" applyBorder="1" applyAlignment="1">
      <alignment vertical="center" wrapText="1" shrinkToFit="1"/>
    </xf>
    <xf numFmtId="0" fontId="33" fillId="0" borderId="78" xfId="1" applyNumberFormat="1" applyFont="1" applyBorder="1" applyAlignment="1">
      <alignment vertical="center" wrapText="1" shrinkToFit="1"/>
    </xf>
    <xf numFmtId="41" fontId="6" fillId="0" borderId="77" xfId="1" applyFont="1" applyBorder="1" applyAlignment="1">
      <alignment horizontal="left" vertical="center" wrapText="1"/>
    </xf>
    <xf numFmtId="41" fontId="6" fillId="0" borderId="78" xfId="1" applyFont="1" applyBorder="1" applyAlignment="1">
      <alignment horizontal="left" vertical="center" wrapText="1"/>
    </xf>
    <xf numFmtId="0" fontId="6" fillId="8" borderId="86" xfId="1" applyNumberFormat="1" applyFont="1" applyFill="1" applyBorder="1" applyAlignment="1">
      <alignment horizontal="left" vertical="center" wrapText="1"/>
    </xf>
    <xf numFmtId="0" fontId="6" fillId="8" borderId="87" xfId="1" applyNumberFormat="1" applyFont="1" applyFill="1" applyBorder="1" applyAlignment="1">
      <alignment vertical="center" wrapText="1"/>
    </xf>
    <xf numFmtId="176" fontId="6" fillId="8" borderId="87" xfId="1" applyNumberFormat="1" applyFont="1" applyFill="1" applyBorder="1" applyAlignment="1">
      <alignment vertical="center" shrinkToFit="1"/>
    </xf>
    <xf numFmtId="176" fontId="6" fillId="8" borderId="88" xfId="1" applyNumberFormat="1" applyFont="1" applyFill="1" applyBorder="1" applyAlignment="1">
      <alignment vertical="center" shrinkToFit="1"/>
    </xf>
    <xf numFmtId="176" fontId="6" fillId="8" borderId="87" xfId="1" applyNumberFormat="1" applyFont="1" applyFill="1" applyBorder="1" applyAlignment="1">
      <alignment horizontal="center" vertical="center" shrinkToFit="1"/>
    </xf>
    <xf numFmtId="176" fontId="6" fillId="0" borderId="89" xfId="1" applyNumberFormat="1" applyFont="1" applyBorder="1" applyAlignment="1">
      <alignment vertical="center" shrinkToFit="1"/>
    </xf>
    <xf numFmtId="176" fontId="6" fillId="0" borderId="88" xfId="1" applyNumberFormat="1" applyFont="1" applyBorder="1" applyAlignment="1">
      <alignment horizontal="center" vertical="center" shrinkToFit="1"/>
    </xf>
    <xf numFmtId="176" fontId="6" fillId="0" borderId="16" xfId="1" applyNumberFormat="1" applyFont="1" applyBorder="1" applyAlignment="1">
      <alignment vertical="center" shrinkToFit="1"/>
    </xf>
    <xf numFmtId="179" fontId="6" fillId="0" borderId="77" xfId="1" applyNumberFormat="1" applyFont="1" applyBorder="1">
      <alignment vertical="center"/>
    </xf>
    <xf numFmtId="179" fontId="6" fillId="0" borderId="78" xfId="1" applyNumberFormat="1" applyFont="1" applyBorder="1">
      <alignment vertical="center"/>
    </xf>
    <xf numFmtId="41" fontId="6" fillId="0" borderId="78" xfId="1" applyFont="1" applyBorder="1" applyAlignment="1">
      <alignment horizontal="right" vertical="center"/>
    </xf>
    <xf numFmtId="49" fontId="32" fillId="0" borderId="77" xfId="1" applyNumberFormat="1" applyFont="1" applyBorder="1" applyAlignment="1">
      <alignment horizontal="left" vertical="center" wrapText="1" shrinkToFit="1"/>
    </xf>
    <xf numFmtId="0" fontId="33" fillId="0" borderId="78" xfId="1" applyNumberFormat="1" applyFont="1" applyBorder="1" applyAlignment="1">
      <alignment horizontal="left" vertical="center" wrapText="1" shrinkToFit="1"/>
    </xf>
    <xf numFmtId="179" fontId="33" fillId="0" borderId="74" xfId="1" applyNumberFormat="1" applyFont="1" applyBorder="1" applyAlignment="1">
      <alignment horizontal="left" vertical="center"/>
    </xf>
    <xf numFmtId="179" fontId="6" fillId="0" borderId="75" xfId="1" applyNumberFormat="1" applyFont="1" applyBorder="1" applyAlignment="1">
      <alignment horizontal="left" vertical="center"/>
    </xf>
    <xf numFmtId="179" fontId="6" fillId="0" borderId="75" xfId="1" applyNumberFormat="1" applyFont="1" applyBorder="1" applyAlignment="1">
      <alignment horizontal="right" vertical="center"/>
    </xf>
    <xf numFmtId="179" fontId="33" fillId="0" borderId="77" xfId="1" applyNumberFormat="1" applyFont="1" applyBorder="1" applyAlignment="1">
      <alignment horizontal="left" vertical="center"/>
    </xf>
    <xf numFmtId="179" fontId="6" fillId="0" borderId="78" xfId="1" applyNumberFormat="1" applyFont="1" applyBorder="1" applyAlignment="1">
      <alignment horizontal="left" vertical="center"/>
    </xf>
    <xf numFmtId="179" fontId="6" fillId="0" borderId="78" xfId="1" applyNumberFormat="1" applyFont="1" applyBorder="1" applyAlignment="1">
      <alignment horizontal="right" vertical="center"/>
    </xf>
    <xf numFmtId="41" fontId="35" fillId="0" borderId="0" xfId="1" applyFont="1">
      <alignment vertical="center"/>
    </xf>
    <xf numFmtId="0" fontId="0" fillId="0" borderId="83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41" fontId="6" fillId="0" borderId="84" xfId="1" applyFont="1" applyBorder="1" applyAlignment="1">
      <alignment horizontal="right" vertical="center" wrapText="1"/>
    </xf>
    <xf numFmtId="41" fontId="6" fillId="0" borderId="85" xfId="1" applyFont="1" applyBorder="1" applyAlignment="1">
      <alignment horizontal="right" vertical="center" wrapText="1"/>
    </xf>
    <xf numFmtId="41" fontId="6" fillId="0" borderId="84" xfId="1" applyFont="1" applyBorder="1" applyAlignment="1">
      <alignment horizontal="right" vertical="center"/>
    </xf>
    <xf numFmtId="41" fontId="6" fillId="0" borderId="85" xfId="1" applyFont="1" applyBorder="1" applyAlignment="1">
      <alignment horizontal="right" vertical="center"/>
    </xf>
    <xf numFmtId="0" fontId="6" fillId="0" borderId="84" xfId="0" applyFont="1" applyBorder="1" applyAlignment="1">
      <alignment horizontal="right" vertical="center" shrinkToFit="1"/>
    </xf>
    <xf numFmtId="0" fontId="6" fillId="0" borderId="85" xfId="0" applyFont="1" applyBorder="1" applyAlignment="1">
      <alignment horizontal="right" vertical="center" shrinkToFit="1"/>
    </xf>
    <xf numFmtId="176" fontId="6" fillId="0" borderId="84" xfId="1" applyNumberFormat="1" applyFont="1" applyBorder="1" applyAlignment="1">
      <alignment horizontal="right" vertical="center" shrinkToFit="1"/>
    </xf>
    <xf numFmtId="176" fontId="6" fillId="0" borderId="85" xfId="1" applyNumberFormat="1" applyFont="1" applyBorder="1" applyAlignment="1">
      <alignment horizontal="right" vertical="center" shrinkToFit="1"/>
    </xf>
    <xf numFmtId="41" fontId="22" fillId="0" borderId="0" xfId="1" applyFont="1" applyAlignment="1">
      <alignment horizontal="right" vertical="center"/>
    </xf>
    <xf numFmtId="41" fontId="31" fillId="0" borderId="0" xfId="0" applyNumberFormat="1" applyFont="1" applyAlignment="1">
      <alignment horizontal="right" vertical="center"/>
    </xf>
    <xf numFmtId="176" fontId="15" fillId="8" borderId="3" xfId="11" applyNumberFormat="1" applyFont="1" applyFill="1" applyBorder="1" applyAlignment="1">
      <alignment horizontal="center" vertical="center"/>
    </xf>
    <xf numFmtId="176" fontId="15" fillId="8" borderId="0" xfId="11" applyNumberFormat="1" applyFont="1" applyFill="1" applyAlignment="1">
      <alignment vertical="center"/>
    </xf>
    <xf numFmtId="176" fontId="15" fillId="8" borderId="0" xfId="11" applyNumberFormat="1" applyFont="1" applyFill="1" applyAlignment="1">
      <alignment horizontal="center" vertical="center"/>
    </xf>
    <xf numFmtId="176" fontId="19" fillId="8" borderId="58" xfId="11" applyNumberFormat="1" applyFont="1" applyFill="1" applyBorder="1" applyAlignment="1">
      <alignment vertical="center"/>
    </xf>
    <xf numFmtId="0" fontId="15" fillId="8" borderId="0" xfId="13" applyFont="1" applyFill="1">
      <alignment vertical="center"/>
    </xf>
    <xf numFmtId="0" fontId="15" fillId="8" borderId="0" xfId="16" applyFont="1" applyFill="1">
      <alignment vertical="center"/>
    </xf>
    <xf numFmtId="0" fontId="15" fillId="8" borderId="0" xfId="16" applyFont="1" applyFill="1" applyAlignment="1">
      <alignment horizontal="center" vertical="center"/>
    </xf>
    <xf numFmtId="176" fontId="15" fillId="8" borderId="3" xfId="11" applyNumberFormat="1" applyFont="1" applyFill="1" applyBorder="1" applyAlignment="1">
      <alignment vertical="center"/>
    </xf>
    <xf numFmtId="176" fontId="19" fillId="8" borderId="56" xfId="11" applyNumberFormat="1" applyFont="1" applyFill="1" applyBorder="1" applyAlignment="1">
      <alignment vertical="center"/>
    </xf>
    <xf numFmtId="176" fontId="15" fillId="8" borderId="90" xfId="11" applyNumberFormat="1" applyFont="1" applyFill="1" applyBorder="1" applyAlignment="1">
      <alignment horizontal="center" vertical="center"/>
    </xf>
    <xf numFmtId="0" fontId="15" fillId="8" borderId="91" xfId="16" applyFont="1" applyFill="1" applyBorder="1" applyAlignment="1"/>
    <xf numFmtId="0" fontId="15" fillId="8" borderId="91" xfId="16" applyFont="1" applyFill="1" applyBorder="1" applyAlignment="1">
      <alignment horizontal="center"/>
    </xf>
    <xf numFmtId="176" fontId="13" fillId="8" borderId="92" xfId="11" applyNumberFormat="1" applyFont="1" applyFill="1" applyBorder="1" applyAlignment="1">
      <alignment vertical="center"/>
    </xf>
    <xf numFmtId="0" fontId="15" fillId="8" borderId="3" xfId="16" applyFont="1" applyFill="1" applyBorder="1">
      <alignment vertical="center"/>
    </xf>
    <xf numFmtId="176" fontId="15" fillId="8" borderId="53" xfId="11" applyNumberFormat="1" applyFont="1" applyFill="1" applyBorder="1" applyAlignment="1">
      <alignment vertical="center"/>
    </xf>
    <xf numFmtId="176" fontId="19" fillId="8" borderId="59" xfId="11" applyNumberFormat="1" applyFont="1" applyFill="1" applyBorder="1" applyAlignment="1">
      <alignment vertical="center"/>
    </xf>
    <xf numFmtId="0" fontId="15" fillId="8" borderId="0" xfId="16" applyFont="1" applyFill="1" applyAlignment="1"/>
    <xf numFmtId="176" fontId="15" fillId="8" borderId="60" xfId="11" applyNumberFormat="1" applyFont="1" applyFill="1" applyBorder="1" applyAlignment="1">
      <alignment vertical="center"/>
    </xf>
    <xf numFmtId="0" fontId="15" fillId="8" borderId="0" xfId="16" applyFont="1" applyFill="1" applyAlignment="1">
      <alignment horizontal="center"/>
    </xf>
    <xf numFmtId="176" fontId="15" fillId="8" borderId="13" xfId="11" applyNumberFormat="1" applyFont="1" applyFill="1" applyBorder="1" applyAlignment="1">
      <alignment horizontal="center" vertical="center"/>
    </xf>
    <xf numFmtId="0" fontId="15" fillId="8" borderId="16" xfId="16" applyFont="1" applyFill="1" applyBorder="1" applyAlignment="1"/>
    <xf numFmtId="0" fontId="15" fillId="8" borderId="16" xfId="16" applyFont="1" applyFill="1" applyBorder="1" applyAlignment="1">
      <alignment horizontal="center"/>
    </xf>
    <xf numFmtId="176" fontId="13" fillId="8" borderId="94" xfId="11" applyNumberFormat="1" applyFont="1" applyFill="1" applyBorder="1" applyAlignment="1">
      <alignment vertical="center"/>
    </xf>
    <xf numFmtId="176" fontId="15" fillId="8" borderId="3" xfId="11" applyNumberFormat="1" applyFont="1" applyFill="1" applyBorder="1" applyAlignment="1">
      <alignment horizontal="left" vertical="center"/>
    </xf>
    <xf numFmtId="176" fontId="13" fillId="8" borderId="0" xfId="11" applyNumberFormat="1" applyFont="1" applyFill="1" applyAlignment="1">
      <alignment vertical="center"/>
    </xf>
    <xf numFmtId="176" fontId="13" fillId="8" borderId="3" xfId="11" applyNumberFormat="1" applyFont="1" applyFill="1" applyBorder="1" applyAlignment="1">
      <alignment vertical="center"/>
    </xf>
    <xf numFmtId="176" fontId="13" fillId="8" borderId="0" xfId="11" applyNumberFormat="1" applyFont="1" applyFill="1" applyAlignment="1">
      <alignment horizontal="center" vertical="center"/>
    </xf>
    <xf numFmtId="176" fontId="15" fillId="8" borderId="15" xfId="11" applyNumberFormat="1" applyFont="1" applyFill="1" applyBorder="1" applyAlignment="1">
      <alignment horizontal="center" vertical="center"/>
    </xf>
    <xf numFmtId="0" fontId="15" fillId="8" borderId="5" xfId="16" applyFont="1" applyFill="1" applyBorder="1" applyAlignment="1"/>
    <xf numFmtId="0" fontId="15" fillId="8" borderId="5" xfId="16" applyFont="1" applyFill="1" applyBorder="1" applyAlignment="1">
      <alignment horizontal="center"/>
    </xf>
    <xf numFmtId="176" fontId="13" fillId="8" borderId="72" xfId="11" applyNumberFormat="1" applyFont="1" applyFill="1" applyBorder="1" applyAlignment="1">
      <alignment vertical="center"/>
    </xf>
    <xf numFmtId="176" fontId="17" fillId="5" borderId="58" xfId="11" applyNumberFormat="1" applyFont="1" applyFill="1" applyBorder="1" applyAlignment="1">
      <alignment horizontal="right" vertical="center"/>
    </xf>
    <xf numFmtId="176" fontId="17" fillId="5" borderId="58" xfId="11" applyNumberFormat="1" applyFont="1" applyFill="1" applyBorder="1" applyAlignment="1">
      <alignment horizontal="center" vertical="center"/>
    </xf>
    <xf numFmtId="176" fontId="15" fillId="8" borderId="5" xfId="11" applyNumberFormat="1" applyFont="1" applyFill="1" applyBorder="1" applyAlignment="1">
      <alignment vertical="center"/>
    </xf>
    <xf numFmtId="176" fontId="19" fillId="8" borderId="71" xfId="11" applyNumberFormat="1" applyFont="1" applyFill="1" applyBorder="1" applyAlignment="1">
      <alignment vertical="center"/>
    </xf>
    <xf numFmtId="0" fontId="15" fillId="8" borderId="3" xfId="16" applyFont="1" applyFill="1" applyBorder="1" applyAlignment="1"/>
    <xf numFmtId="176" fontId="15" fillId="8" borderId="0" xfId="11" applyNumberFormat="1" applyFont="1" applyFill="1" applyAlignment="1">
      <alignment horizontal="right" vertical="center" wrapText="1"/>
    </xf>
    <xf numFmtId="176" fontId="15" fillId="8" borderId="0" xfId="11" applyNumberFormat="1" applyFont="1" applyFill="1" applyAlignment="1">
      <alignment horizontal="center" vertical="center" wrapText="1"/>
    </xf>
    <xf numFmtId="176" fontId="15" fillId="8" borderId="0" xfId="11" applyNumberFormat="1" applyFont="1" applyFill="1" applyAlignment="1">
      <alignment horizontal="center" wrapText="1"/>
    </xf>
    <xf numFmtId="176" fontId="18" fillId="5" borderId="95" xfId="11" applyNumberFormat="1" applyFont="1" applyFill="1" applyBorder="1" applyAlignment="1">
      <alignment horizontal="center" vertical="center"/>
    </xf>
    <xf numFmtId="0" fontId="15" fillId="8" borderId="61" xfId="16" applyFont="1" applyFill="1" applyBorder="1">
      <alignment vertical="center"/>
    </xf>
    <xf numFmtId="0" fontId="15" fillId="8" borderId="53" xfId="16" applyFont="1" applyFill="1" applyBorder="1">
      <alignment vertical="center"/>
    </xf>
    <xf numFmtId="0" fontId="15" fillId="8" borderId="53" xfId="16" applyFont="1" applyFill="1" applyBorder="1" applyAlignment="1">
      <alignment horizontal="center" vertical="center"/>
    </xf>
    <xf numFmtId="176" fontId="13" fillId="8" borderId="96" xfId="11" applyNumberFormat="1" applyFont="1" applyFill="1" applyBorder="1" applyAlignment="1">
      <alignment vertical="center"/>
    </xf>
    <xf numFmtId="41" fontId="13" fillId="8" borderId="67" xfId="5" applyFont="1" applyFill="1" applyBorder="1" applyAlignment="1">
      <alignment horizontal="right" vertical="center"/>
    </xf>
    <xf numFmtId="0" fontId="15" fillId="8" borderId="0" xfId="17" applyFont="1" applyFill="1">
      <alignment vertical="center"/>
    </xf>
    <xf numFmtId="176" fontId="15" fillId="8" borderId="0" xfId="11" applyNumberFormat="1" applyFont="1" applyFill="1" applyAlignment="1">
      <alignment horizontal="right" vertical="center"/>
    </xf>
    <xf numFmtId="41" fontId="13" fillId="8" borderId="27" xfId="5" applyFont="1" applyFill="1" applyBorder="1" applyAlignment="1">
      <alignment horizontal="right" vertical="center"/>
    </xf>
    <xf numFmtId="0" fontId="15" fillId="8" borderId="0" xfId="11" applyFont="1" applyFill="1" applyAlignment="1">
      <alignment horizontal="left" vertical="center"/>
    </xf>
    <xf numFmtId="0" fontId="15" fillId="8" borderId="3" xfId="11" applyFont="1" applyFill="1" applyBorder="1" applyAlignment="1">
      <alignment horizontal="left" vertical="center"/>
    </xf>
    <xf numFmtId="176" fontId="19" fillId="8" borderId="57" xfId="11" applyNumberFormat="1" applyFont="1" applyFill="1" applyBorder="1" applyAlignment="1">
      <alignment vertical="center"/>
    </xf>
    <xf numFmtId="0" fontId="37" fillId="0" borderId="0" xfId="3" applyFont="1">
      <alignment vertical="center"/>
    </xf>
    <xf numFmtId="41" fontId="37" fillId="0" borderId="0" xfId="1" applyFont="1">
      <alignment vertical="center"/>
    </xf>
    <xf numFmtId="0" fontId="3" fillId="0" borderId="32" xfId="3" applyFont="1" applyBorder="1">
      <alignment vertical="center"/>
    </xf>
    <xf numFmtId="0" fontId="3" fillId="0" borderId="0" xfId="3" applyFont="1" applyAlignment="1">
      <alignment horizontal="center" vertical="center"/>
    </xf>
    <xf numFmtId="41" fontId="3" fillId="0" borderId="2" xfId="1" applyFont="1" applyBorder="1" applyAlignment="1">
      <alignment horizontal="right" vertical="center"/>
    </xf>
    <xf numFmtId="41" fontId="3" fillId="0" borderId="2" xfId="1" applyFont="1" applyBorder="1" applyAlignment="1">
      <alignment horizontal="left" vertical="center"/>
    </xf>
    <xf numFmtId="41" fontId="3" fillId="0" borderId="2" xfId="1" applyFont="1" applyBorder="1">
      <alignment vertical="center"/>
    </xf>
    <xf numFmtId="41" fontId="3" fillId="0" borderId="7" xfId="3" applyNumberFormat="1" applyFont="1" applyBorder="1">
      <alignment vertical="center"/>
    </xf>
    <xf numFmtId="0" fontId="3" fillId="0" borderId="22" xfId="3" applyFont="1" applyBorder="1" applyAlignment="1">
      <alignment horizontal="center" vertical="center"/>
    </xf>
    <xf numFmtId="41" fontId="3" fillId="0" borderId="22" xfId="1" applyFont="1" applyBorder="1" applyAlignment="1">
      <alignment horizontal="right" vertical="center"/>
    </xf>
    <xf numFmtId="41" fontId="3" fillId="0" borderId="22" xfId="1" applyFont="1" applyBorder="1">
      <alignment vertical="center"/>
    </xf>
    <xf numFmtId="0" fontId="3" fillId="0" borderId="46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1" fontId="3" fillId="0" borderId="8" xfId="1" applyFont="1" applyBorder="1" applyAlignment="1">
      <alignment horizontal="right" vertical="center"/>
    </xf>
    <xf numFmtId="41" fontId="3" fillId="0" borderId="8" xfId="1" applyFont="1" applyBorder="1" applyAlignment="1">
      <alignment horizontal="left" vertical="center"/>
    </xf>
    <xf numFmtId="41" fontId="3" fillId="0" borderId="8" xfId="1" applyFont="1" applyBorder="1">
      <alignment vertical="center"/>
    </xf>
    <xf numFmtId="41" fontId="3" fillId="0" borderId="52" xfId="3" applyNumberFormat="1" applyFont="1" applyBorder="1">
      <alignment vertical="center"/>
    </xf>
    <xf numFmtId="177" fontId="6" fillId="0" borderId="2" xfId="1" applyNumberFormat="1" applyFont="1" applyBorder="1" applyAlignment="1">
      <alignment horizontal="right" vertical="center"/>
    </xf>
    <xf numFmtId="177" fontId="6" fillId="0" borderId="31" xfId="1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horizontal="center" vertical="center" wrapText="1"/>
    </xf>
    <xf numFmtId="177" fontId="6" fillId="0" borderId="38" xfId="1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22" xfId="1" applyNumberFormat="1" applyFont="1" applyBorder="1" applyAlignment="1">
      <alignment horizontal="right" vertical="center"/>
    </xf>
    <xf numFmtId="177" fontId="6" fillId="0" borderId="38" xfId="1" applyNumberFormat="1" applyFont="1" applyBorder="1" applyAlignment="1">
      <alignment horizontal="center" vertical="center" wrapText="1"/>
    </xf>
    <xf numFmtId="177" fontId="6" fillId="0" borderId="17" xfId="1" applyNumberFormat="1" applyFont="1" applyBorder="1" applyAlignment="1">
      <alignment horizontal="center" vertical="center" wrapText="1"/>
    </xf>
    <xf numFmtId="177" fontId="6" fillId="0" borderId="8" xfId="1" applyNumberFormat="1" applyFont="1" applyBorder="1" applyAlignment="1">
      <alignment horizontal="right" vertical="center"/>
    </xf>
    <xf numFmtId="177" fontId="6" fillId="0" borderId="22" xfId="1" applyNumberFormat="1" applyFont="1" applyBorder="1">
      <alignment vertical="center"/>
    </xf>
    <xf numFmtId="177" fontId="12" fillId="0" borderId="22" xfId="1" applyNumberFormat="1" applyBorder="1">
      <alignment vertical="center"/>
    </xf>
    <xf numFmtId="177" fontId="6" fillId="0" borderId="2" xfId="1" applyNumberFormat="1" applyFont="1" applyBorder="1" applyAlignment="1">
      <alignment horizontal="center" vertical="center"/>
    </xf>
    <xf numFmtId="177" fontId="6" fillId="0" borderId="35" xfId="1" applyNumberFormat="1" applyFont="1" applyBorder="1" applyAlignment="1">
      <alignment horizontal="center" vertical="center" wrapText="1"/>
    </xf>
    <xf numFmtId="41" fontId="35" fillId="0" borderId="0" xfId="0" applyNumberFormat="1" applyFont="1">
      <alignment vertical="center"/>
    </xf>
    <xf numFmtId="0" fontId="35" fillId="0" borderId="0" xfId="0" applyFont="1" applyAlignment="1">
      <alignment horizontal="center" vertical="center"/>
    </xf>
    <xf numFmtId="0" fontId="7" fillId="2" borderId="97" xfId="0" applyFont="1" applyFill="1" applyBorder="1" applyAlignment="1">
      <alignment horizontal="right" vertical="center" shrinkToFit="1"/>
    </xf>
    <xf numFmtId="176" fontId="6" fillId="0" borderId="97" xfId="1" applyNumberFormat="1" applyFont="1" applyBorder="1" applyAlignment="1">
      <alignment horizontal="right" vertical="center" shrinkToFit="1"/>
    </xf>
    <xf numFmtId="176" fontId="6" fillId="0" borderId="15" xfId="1" applyNumberFormat="1" applyFont="1" applyBorder="1" applyAlignment="1">
      <alignment horizontal="right" vertical="center" shrinkToFit="1"/>
    </xf>
    <xf numFmtId="176" fontId="7" fillId="10" borderId="0" xfId="1" applyNumberFormat="1" applyFont="1" applyFill="1" applyAlignment="1">
      <alignment horizontal="right" vertical="center" shrinkToFit="1"/>
    </xf>
    <xf numFmtId="176" fontId="7" fillId="10" borderId="15" xfId="1" applyNumberFormat="1" applyFont="1" applyFill="1" applyBorder="1" applyAlignment="1">
      <alignment horizontal="right" vertical="center" shrinkToFit="1"/>
    </xf>
    <xf numFmtId="41" fontId="7" fillId="2" borderId="38" xfId="1" applyFont="1" applyFill="1" applyBorder="1" applyAlignment="1">
      <alignment horizontal="center" vertical="center" wrapText="1"/>
    </xf>
    <xf numFmtId="0" fontId="0" fillId="0" borderId="99" xfId="0" applyBorder="1" applyAlignment="1">
      <alignment horizontal="right" vertical="center"/>
    </xf>
    <xf numFmtId="41" fontId="6" fillId="0" borderId="100" xfId="1" applyFont="1" applyBorder="1" applyAlignment="1">
      <alignment horizontal="right" vertical="center" wrapText="1"/>
    </xf>
    <xf numFmtId="41" fontId="6" fillId="0" borderId="100" xfId="1" applyFont="1" applyBorder="1" applyAlignment="1">
      <alignment horizontal="right" vertical="center"/>
    </xf>
    <xf numFmtId="0" fontId="6" fillId="0" borderId="100" xfId="0" applyFont="1" applyBorder="1" applyAlignment="1">
      <alignment horizontal="right" vertical="center" shrinkToFit="1"/>
    </xf>
    <xf numFmtId="41" fontId="6" fillId="0" borderId="100" xfId="0" applyNumberFormat="1" applyFont="1" applyBorder="1" applyAlignment="1">
      <alignment horizontal="right" vertical="center" shrinkToFit="1"/>
    </xf>
    <xf numFmtId="176" fontId="6" fillId="0" borderId="100" xfId="1" applyNumberFormat="1" applyFont="1" applyBorder="1" applyAlignment="1">
      <alignment horizontal="right" vertical="center" shrinkToFit="1"/>
    </xf>
    <xf numFmtId="177" fontId="12" fillId="0" borderId="21" xfId="1" applyNumberFormat="1" applyBorder="1">
      <alignment vertical="center"/>
    </xf>
    <xf numFmtId="176" fontId="6" fillId="0" borderId="77" xfId="1" quotePrefix="1" applyNumberFormat="1" applyFont="1" applyBorder="1" applyAlignment="1">
      <alignment vertical="center" shrinkToFit="1"/>
    </xf>
    <xf numFmtId="3" fontId="6" fillId="0" borderId="2" xfId="1" applyNumberFormat="1" applyFont="1" applyBorder="1" applyAlignment="1">
      <alignment horizontal="right" vertical="center" wrapText="1"/>
    </xf>
    <xf numFmtId="179" fontId="6" fillId="0" borderId="77" xfId="1" quotePrefix="1" applyNumberFormat="1" applyFont="1" applyBorder="1">
      <alignment vertical="center"/>
    </xf>
    <xf numFmtId="176" fontId="6" fillId="0" borderId="4" xfId="1" applyNumberFormat="1" applyFont="1" applyBorder="1" applyAlignment="1">
      <alignment horizontal="center" vertical="center" shrinkToFit="1"/>
    </xf>
    <xf numFmtId="0" fontId="25" fillId="0" borderId="0" xfId="0" applyFont="1" applyAlignment="1">
      <alignment horizontal="right" vertical="center"/>
    </xf>
    <xf numFmtId="41" fontId="6" fillId="0" borderId="31" xfId="1" applyFont="1" applyBorder="1" applyAlignment="1">
      <alignment horizontal="center" vertical="center" wrapText="1"/>
    </xf>
    <xf numFmtId="0" fontId="39" fillId="0" borderId="0" xfId="0" applyFont="1">
      <alignment vertical="center"/>
    </xf>
    <xf numFmtId="41" fontId="2" fillId="0" borderId="0" xfId="1" applyFont="1">
      <alignment vertical="center"/>
    </xf>
    <xf numFmtId="0" fontId="2" fillId="0" borderId="0" xfId="0" applyFont="1">
      <alignment vertical="center"/>
    </xf>
    <xf numFmtId="0" fontId="40" fillId="0" borderId="0" xfId="0" applyFont="1">
      <alignment vertical="center"/>
    </xf>
    <xf numFmtId="0" fontId="5" fillId="0" borderId="0" xfId="0" applyFont="1" applyAlignment="1">
      <alignment vertical="top"/>
    </xf>
    <xf numFmtId="41" fontId="5" fillId="0" borderId="0" xfId="1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41" fontId="5" fillId="0" borderId="0" xfId="1" applyFont="1" applyAlignment="1">
      <alignment vertical="top"/>
    </xf>
    <xf numFmtId="0" fontId="5" fillId="0" borderId="0" xfId="0" applyFont="1" applyAlignment="1">
      <alignment vertical="top" wrapText="1"/>
    </xf>
    <xf numFmtId="177" fontId="6" fillId="0" borderId="22" xfId="1" applyNumberFormat="1" applyFont="1" applyBorder="1" applyAlignment="1">
      <alignment horizontal="right" vertical="center" wrapText="1"/>
    </xf>
    <xf numFmtId="177" fontId="6" fillId="0" borderId="29" xfId="1" applyNumberFormat="1" applyFont="1" applyBorder="1" applyAlignment="1">
      <alignment horizontal="right" vertical="center" wrapText="1"/>
    </xf>
    <xf numFmtId="41" fontId="6" fillId="0" borderId="2" xfId="1" applyFont="1" applyBorder="1" applyAlignment="1">
      <alignment horizontal="center" vertical="center" wrapText="1"/>
    </xf>
    <xf numFmtId="41" fontId="6" fillId="0" borderId="22" xfId="1" applyFont="1" applyBorder="1" applyAlignment="1">
      <alignment horizontal="center" vertical="center" wrapText="1"/>
    </xf>
    <xf numFmtId="41" fontId="7" fillId="2" borderId="2" xfId="1" applyFont="1" applyFill="1" applyBorder="1" applyAlignment="1">
      <alignment horizontal="center" vertical="center" wrapText="1"/>
    </xf>
    <xf numFmtId="41" fontId="6" fillId="0" borderId="8" xfId="1" applyFont="1" applyBorder="1" applyAlignment="1">
      <alignment horizontal="center" vertical="center" wrapText="1"/>
    </xf>
    <xf numFmtId="176" fontId="6" fillId="0" borderId="78" xfId="1" applyNumberFormat="1" applyFont="1" applyBorder="1" applyAlignment="1">
      <alignment horizontal="center" vertical="center" shrinkToFit="1"/>
    </xf>
    <xf numFmtId="176" fontId="7" fillId="10" borderId="5" xfId="1" applyNumberFormat="1" applyFont="1" applyFill="1" applyBorder="1" applyAlignment="1">
      <alignment horizontal="center" vertical="center" shrinkToFit="1"/>
    </xf>
    <xf numFmtId="176" fontId="6" fillId="0" borderId="75" xfId="1" applyNumberFormat="1" applyFont="1" applyBorder="1" applyAlignment="1">
      <alignment horizontal="center" vertical="center" shrinkToFit="1"/>
    </xf>
    <xf numFmtId="177" fontId="12" fillId="0" borderId="2" xfId="1" applyNumberFormat="1" applyBorder="1">
      <alignment vertical="center"/>
    </xf>
    <xf numFmtId="177" fontId="6" fillId="0" borderId="27" xfId="1" applyNumberFormat="1" applyFont="1" applyBorder="1" applyAlignment="1">
      <alignment horizontal="right" vertical="center"/>
    </xf>
    <xf numFmtId="177" fontId="6" fillId="0" borderId="39" xfId="1" applyNumberFormat="1" applyFont="1" applyBorder="1" applyAlignment="1">
      <alignment horizontal="right" vertical="center"/>
    </xf>
    <xf numFmtId="177" fontId="6" fillId="0" borderId="15" xfId="1" applyNumberFormat="1" applyFont="1" applyBorder="1" applyAlignment="1">
      <alignment horizontal="right" vertical="center"/>
    </xf>
    <xf numFmtId="0" fontId="7" fillId="10" borderId="104" xfId="0" applyFont="1" applyFill="1" applyBorder="1" applyAlignment="1">
      <alignment horizontal="center" vertical="center" wrapText="1"/>
    </xf>
    <xf numFmtId="0" fontId="7" fillId="10" borderId="105" xfId="0" applyFont="1" applyFill="1" applyBorder="1" applyAlignment="1">
      <alignment horizontal="center" vertical="center" wrapText="1"/>
    </xf>
    <xf numFmtId="177" fontId="7" fillId="10" borderId="105" xfId="0" applyNumberFormat="1" applyFont="1" applyFill="1" applyBorder="1" applyAlignment="1">
      <alignment horizontal="center" vertical="center" wrapText="1" shrinkToFit="1"/>
    </xf>
    <xf numFmtId="177" fontId="7" fillId="10" borderId="105" xfId="1" applyNumberFormat="1" applyFont="1" applyFill="1" applyBorder="1" applyAlignment="1">
      <alignment horizontal="center" vertical="center" wrapText="1" shrinkToFit="1"/>
    </xf>
    <xf numFmtId="41" fontId="7" fillId="10" borderId="105" xfId="1" applyFont="1" applyFill="1" applyBorder="1" applyAlignment="1">
      <alignment horizontal="center" vertical="center" wrapText="1"/>
    </xf>
    <xf numFmtId="41" fontId="7" fillId="10" borderId="20" xfId="1" applyFont="1" applyFill="1" applyBorder="1" applyAlignment="1">
      <alignment horizontal="center" vertical="center" wrapText="1"/>
    </xf>
    <xf numFmtId="41" fontId="7" fillId="10" borderId="2" xfId="1" applyFont="1" applyFill="1" applyBorder="1" applyAlignment="1">
      <alignment horizontal="center" vertical="center" wrapText="1"/>
    </xf>
    <xf numFmtId="176" fontId="32" fillId="0" borderId="75" xfId="1" applyNumberFormat="1" applyFont="1" applyBorder="1" applyAlignment="1">
      <alignment horizontal="center" vertical="center" shrinkToFit="1"/>
    </xf>
    <xf numFmtId="176" fontId="32" fillId="0" borderId="75" xfId="1" applyNumberFormat="1" applyFont="1" applyBorder="1" applyAlignment="1">
      <alignment horizontal="right" vertical="center" shrinkToFit="1"/>
    </xf>
    <xf numFmtId="176" fontId="32" fillId="0" borderId="76" xfId="1" applyNumberFormat="1" applyFont="1" applyBorder="1" applyAlignment="1">
      <alignment horizontal="center" vertical="center" shrinkToFit="1"/>
    </xf>
    <xf numFmtId="176" fontId="32" fillId="0" borderId="77" xfId="1" quotePrefix="1" applyNumberFormat="1" applyFont="1" applyBorder="1" applyAlignment="1">
      <alignment horizontal="left" vertical="center" shrinkToFit="1"/>
    </xf>
    <xf numFmtId="176" fontId="32" fillId="0" borderId="78" xfId="1" applyNumberFormat="1" applyFont="1" applyBorder="1" applyAlignment="1">
      <alignment horizontal="center" vertical="center" shrinkToFit="1"/>
    </xf>
    <xf numFmtId="176" fontId="6" fillId="0" borderId="77" xfId="1" quotePrefix="1" applyNumberFormat="1" applyFont="1" applyBorder="1" applyAlignment="1">
      <alignment horizontal="left" vertical="center" shrinkToFit="1"/>
    </xf>
    <xf numFmtId="176" fontId="6" fillId="0" borderId="81" xfId="1" applyNumberFormat="1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shrinkToFit="1"/>
    </xf>
    <xf numFmtId="176" fontId="7" fillId="0" borderId="81" xfId="1" applyNumberFormat="1" applyFont="1" applyBorder="1" applyAlignment="1">
      <alignment horizontal="right" vertical="center" shrinkToFit="1"/>
    </xf>
    <xf numFmtId="176" fontId="32" fillId="0" borderId="74" xfId="1" quotePrefix="1" applyNumberFormat="1" applyFont="1" applyBorder="1" applyAlignment="1">
      <alignment vertical="center" shrinkToFit="1"/>
    </xf>
    <xf numFmtId="176" fontId="32" fillId="0" borderId="101" xfId="1" applyNumberFormat="1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178" fontId="6" fillId="0" borderId="79" xfId="1" applyNumberFormat="1" applyFont="1" applyBorder="1" applyAlignment="1">
      <alignment horizontal="right" vertical="center" shrinkToFit="1"/>
    </xf>
    <xf numFmtId="176" fontId="7" fillId="10" borderId="80" xfId="1" applyNumberFormat="1" applyFont="1" applyFill="1" applyBorder="1" applyAlignment="1">
      <alignment vertical="center" shrinkToFit="1"/>
    </xf>
    <xf numFmtId="176" fontId="6" fillId="10" borderId="81" xfId="1" applyNumberFormat="1" applyFont="1" applyFill="1" applyBorder="1" applyAlignment="1">
      <alignment vertical="center" shrinkToFit="1"/>
    </xf>
    <xf numFmtId="176" fontId="6" fillId="10" borderId="81" xfId="1" applyNumberFormat="1" applyFont="1" applyFill="1" applyBorder="1" applyAlignment="1">
      <alignment horizontal="center" vertical="center" shrinkToFit="1"/>
    </xf>
    <xf numFmtId="0" fontId="6" fillId="10" borderId="81" xfId="0" applyFont="1" applyFill="1" applyBorder="1" applyAlignment="1">
      <alignment horizontal="center" vertical="center" shrinkToFit="1"/>
    </xf>
    <xf numFmtId="176" fontId="7" fillId="10" borderId="81" xfId="1" applyNumberFormat="1" applyFont="1" applyFill="1" applyBorder="1" applyAlignment="1">
      <alignment horizontal="right" vertical="center" shrinkToFit="1"/>
    </xf>
    <xf numFmtId="178" fontId="6" fillId="10" borderId="82" xfId="1" applyNumberFormat="1" applyFont="1" applyFill="1" applyBorder="1" applyAlignment="1">
      <alignment horizontal="right" vertical="center" shrinkToFit="1"/>
    </xf>
    <xf numFmtId="0" fontId="32" fillId="0" borderId="12" xfId="1" quotePrefix="1" applyNumberFormat="1" applyFont="1" applyBorder="1" applyAlignment="1">
      <alignment vertical="center" shrinkToFit="1"/>
    </xf>
    <xf numFmtId="0" fontId="32" fillId="0" borderId="16" xfId="1" applyNumberFormat="1" applyFont="1" applyBorder="1" applyAlignment="1">
      <alignment vertical="center" shrinkToFit="1"/>
    </xf>
    <xf numFmtId="176" fontId="32" fillId="0" borderId="16" xfId="1" applyNumberFormat="1" applyFont="1" applyBorder="1" applyAlignment="1">
      <alignment horizontal="center" vertical="center" shrinkToFit="1"/>
    </xf>
    <xf numFmtId="0" fontId="32" fillId="0" borderId="16" xfId="1" applyNumberFormat="1" applyFont="1" applyBorder="1" applyAlignment="1">
      <alignment horizontal="center" vertical="center" shrinkToFit="1"/>
    </xf>
    <xf numFmtId="176" fontId="33" fillId="0" borderId="4" xfId="1" applyNumberFormat="1" applyFont="1" applyBorder="1" applyAlignment="1">
      <alignment horizontal="right" vertical="center" shrinkToFit="1"/>
    </xf>
    <xf numFmtId="0" fontId="32" fillId="0" borderId="13" xfId="1" applyNumberFormat="1" applyFont="1" applyBorder="1" applyAlignment="1">
      <alignment horizontal="right" vertical="center" shrinkToFit="1"/>
    </xf>
    <xf numFmtId="176" fontId="6" fillId="0" borderId="12" xfId="1" quotePrefix="1" applyNumberFormat="1" applyFont="1" applyBorder="1" applyAlignment="1">
      <alignment horizontal="left" vertical="center" shrinkToFit="1"/>
    </xf>
    <xf numFmtId="0" fontId="6" fillId="0" borderId="16" xfId="1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176" fontId="7" fillId="0" borderId="16" xfId="1" applyNumberFormat="1" applyFont="1" applyBorder="1" applyAlignment="1">
      <alignment horizontal="right" vertical="center" shrinkToFit="1"/>
    </xf>
    <xf numFmtId="0" fontId="6" fillId="0" borderId="13" xfId="1" applyNumberFormat="1" applyFont="1" applyBorder="1" applyAlignment="1">
      <alignment horizontal="right" vertical="center" shrinkToFit="1"/>
    </xf>
    <xf numFmtId="176" fontId="6" fillId="0" borderId="74" xfId="1" applyNumberFormat="1" applyFont="1" applyBorder="1" applyAlignment="1">
      <alignment vertical="center" shrinkToFit="1"/>
    </xf>
    <xf numFmtId="0" fontId="6" fillId="0" borderId="75" xfId="0" applyFont="1" applyBorder="1" applyAlignment="1">
      <alignment vertical="center" shrinkToFit="1"/>
    </xf>
    <xf numFmtId="0" fontId="6" fillId="0" borderId="75" xfId="0" applyFont="1" applyBorder="1" applyAlignment="1">
      <alignment horizontal="center" vertical="center" shrinkToFit="1"/>
    </xf>
    <xf numFmtId="41" fontId="7" fillId="0" borderId="75" xfId="1" applyFont="1" applyBorder="1" applyAlignment="1">
      <alignment horizontal="right" vertical="center" shrinkToFit="1"/>
    </xf>
    <xf numFmtId="178" fontId="6" fillId="0" borderId="76" xfId="1" applyNumberFormat="1" applyFont="1" applyBorder="1" applyAlignment="1">
      <alignment horizontal="right" vertical="center" shrinkToFit="1"/>
    </xf>
    <xf numFmtId="0" fontId="6" fillId="0" borderId="78" xfId="0" applyFont="1" applyBorder="1" applyAlignment="1">
      <alignment vertical="center" shrinkToFit="1"/>
    </xf>
    <xf numFmtId="41" fontId="6" fillId="0" borderId="78" xfId="1" applyFont="1" applyBorder="1" applyAlignment="1">
      <alignment horizontal="right" vertical="center" shrinkToFit="1"/>
    </xf>
    <xf numFmtId="176" fontId="6" fillId="0" borderId="77" xfId="1" applyNumberFormat="1" applyFont="1" applyBorder="1" applyAlignment="1">
      <alignment horizontal="left" vertical="center" shrinkToFit="1"/>
    </xf>
    <xf numFmtId="176" fontId="6" fillId="0" borderId="9" xfId="1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41" fontId="6" fillId="0" borderId="16" xfId="1" applyFont="1" applyBorder="1" applyAlignment="1">
      <alignment horizontal="right" vertical="center" shrinkToFit="1"/>
    </xf>
    <xf numFmtId="178" fontId="6" fillId="0" borderId="13" xfId="1" applyNumberFormat="1" applyFont="1" applyBorder="1" applyAlignment="1">
      <alignment horizontal="right" vertical="center" shrinkToFit="1"/>
    </xf>
    <xf numFmtId="176" fontId="6" fillId="0" borderId="74" xfId="1" quotePrefix="1" applyNumberFormat="1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178" fontId="6" fillId="0" borderId="11" xfId="1" applyNumberFormat="1" applyFont="1" applyBorder="1" applyAlignment="1">
      <alignment horizontal="right" vertical="center" shrinkToFit="1"/>
    </xf>
    <xf numFmtId="176" fontId="7" fillId="10" borderId="14" xfId="1" applyNumberFormat="1" applyFont="1" applyFill="1" applyBorder="1" applyAlignment="1">
      <alignment horizontal="left" vertical="center" shrinkToFit="1"/>
    </xf>
    <xf numFmtId="176" fontId="6" fillId="10" borderId="5" xfId="1" applyNumberFormat="1" applyFont="1" applyFill="1" applyBorder="1" applyAlignment="1">
      <alignment horizontal="left" vertical="center" shrinkToFit="1"/>
    </xf>
    <xf numFmtId="176" fontId="6" fillId="10" borderId="5" xfId="1" applyNumberFormat="1" applyFont="1" applyFill="1" applyBorder="1" applyAlignment="1">
      <alignment horizontal="right" vertical="center" shrinkToFit="1"/>
    </xf>
    <xf numFmtId="176" fontId="6" fillId="10" borderId="5" xfId="1" applyNumberFormat="1" applyFont="1" applyFill="1" applyBorder="1" applyAlignment="1">
      <alignment horizontal="center" vertical="center" shrinkToFit="1"/>
    </xf>
    <xf numFmtId="0" fontId="6" fillId="10" borderId="5" xfId="0" applyFont="1" applyFill="1" applyBorder="1" applyAlignment="1">
      <alignment horizontal="center" vertical="center" shrinkToFit="1"/>
    </xf>
    <xf numFmtId="0" fontId="6" fillId="10" borderId="5" xfId="0" applyFont="1" applyFill="1" applyBorder="1" applyAlignment="1">
      <alignment vertical="center" shrinkToFit="1"/>
    </xf>
    <xf numFmtId="41" fontId="7" fillId="10" borderId="5" xfId="1" applyFont="1" applyFill="1" applyBorder="1" applyAlignment="1">
      <alignment horizontal="right" vertical="center" shrinkToFit="1"/>
    </xf>
    <xf numFmtId="178" fontId="6" fillId="10" borderId="15" xfId="1" applyNumberFormat="1" applyFont="1" applyFill="1" applyBorder="1" applyAlignment="1">
      <alignment horizontal="right" vertical="center" shrinkToFit="1"/>
    </xf>
    <xf numFmtId="176" fontId="7" fillId="0" borderId="12" xfId="1" applyNumberFormat="1" applyFont="1" applyBorder="1" applyAlignment="1">
      <alignment horizontal="left" vertical="center" shrinkToFit="1"/>
    </xf>
    <xf numFmtId="176" fontId="6" fillId="0" borderId="16" xfId="1" applyNumberFormat="1" applyFont="1" applyBorder="1" applyAlignment="1">
      <alignment horizontal="right" vertical="center" shrinkToFit="1"/>
    </xf>
    <xf numFmtId="41" fontId="7" fillId="0" borderId="16" xfId="1" applyFont="1" applyBorder="1" applyAlignment="1">
      <alignment horizontal="right" vertical="center" shrinkToFit="1"/>
    </xf>
    <xf numFmtId="176" fontId="6" fillId="0" borderId="13" xfId="1" applyNumberFormat="1" applyFont="1" applyBorder="1" applyAlignment="1">
      <alignment horizontal="right" vertical="center" shrinkToFit="1"/>
    </xf>
    <xf numFmtId="176" fontId="6" fillId="0" borderId="102" xfId="1" applyNumberFormat="1" applyFont="1" applyBorder="1" applyAlignment="1">
      <alignment horizontal="right" vertical="center" shrinkToFit="1"/>
    </xf>
    <xf numFmtId="176" fontId="6" fillId="10" borderId="5" xfId="1" applyNumberFormat="1" applyFont="1" applyFill="1" applyBorder="1" applyAlignment="1">
      <alignment vertical="center" shrinkToFit="1"/>
    </xf>
    <xf numFmtId="176" fontId="6" fillId="10" borderId="15" xfId="1" applyNumberFormat="1" applyFont="1" applyFill="1" applyBorder="1" applyAlignment="1">
      <alignment horizontal="right" vertical="center" shrinkToFit="1"/>
    </xf>
    <xf numFmtId="176" fontId="32" fillId="0" borderId="78" xfId="1" applyNumberFormat="1" applyFont="1" applyBorder="1" applyAlignment="1">
      <alignment horizontal="right" vertical="center" shrinkToFit="1"/>
    </xf>
    <xf numFmtId="176" fontId="6" fillId="0" borderId="74" xfId="1" quotePrefix="1" applyNumberFormat="1" applyFont="1" applyBorder="1" applyAlignment="1">
      <alignment horizontal="left" vertical="center" shrinkToFit="1"/>
    </xf>
    <xf numFmtId="0" fontId="35" fillId="0" borderId="0" xfId="0" applyFont="1" applyAlignment="1">
      <alignment horizontal="left" vertical="center"/>
    </xf>
    <xf numFmtId="41" fontId="35" fillId="0" borderId="0" xfId="1" applyFont="1" applyAlignment="1">
      <alignment horizontal="left" vertical="center"/>
    </xf>
    <xf numFmtId="3" fontId="6" fillId="0" borderId="75" xfId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41" fontId="7" fillId="2" borderId="31" xfId="1" applyFont="1" applyFill="1" applyBorder="1" applyAlignment="1">
      <alignment horizontal="center" vertical="center" wrapText="1"/>
    </xf>
    <xf numFmtId="41" fontId="7" fillId="2" borderId="31" xfId="1" applyFont="1" applyFill="1" applyBorder="1" applyAlignment="1">
      <alignment vertical="center" wrapText="1"/>
    </xf>
    <xf numFmtId="41" fontId="6" fillId="0" borderId="31" xfId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 shrinkToFit="1"/>
    </xf>
    <xf numFmtId="176" fontId="6" fillId="0" borderId="22" xfId="0" applyNumberFormat="1" applyFont="1" applyBorder="1" applyAlignment="1">
      <alignment horizontal="center" vertical="center" wrapText="1" shrinkToFit="1"/>
    </xf>
    <xf numFmtId="176" fontId="6" fillId="0" borderId="29" xfId="0" applyNumberFormat="1" applyFont="1" applyBorder="1" applyAlignment="1">
      <alignment horizontal="center" vertical="center" wrapText="1" shrinkToFit="1"/>
    </xf>
    <xf numFmtId="177" fontId="6" fillId="0" borderId="22" xfId="1" applyNumberFormat="1" applyFont="1" applyBorder="1" applyAlignment="1">
      <alignment horizontal="right" vertical="center" shrinkToFit="1"/>
    </xf>
    <xf numFmtId="176" fontId="6" fillId="0" borderId="27" xfId="0" applyNumberFormat="1" applyFont="1" applyBorder="1" applyAlignment="1">
      <alignment horizontal="center" vertical="center" wrapText="1" shrinkToFit="1"/>
    </xf>
    <xf numFmtId="176" fontId="6" fillId="0" borderId="28" xfId="0" applyNumberFormat="1" applyFont="1" applyBorder="1" applyAlignment="1">
      <alignment horizontal="center" vertical="center" wrapText="1" shrinkToFit="1"/>
    </xf>
    <xf numFmtId="176" fontId="6" fillId="0" borderId="41" xfId="0" applyNumberFormat="1" applyFont="1" applyBorder="1" applyAlignment="1">
      <alignment horizontal="center" vertical="center" wrapText="1" shrinkToFit="1"/>
    </xf>
    <xf numFmtId="177" fontId="6" fillId="8" borderId="32" xfId="0" applyNumberFormat="1" applyFont="1" applyFill="1" applyBorder="1" applyAlignment="1">
      <alignment horizontal="center" vertical="center"/>
    </xf>
    <xf numFmtId="0" fontId="0" fillId="8" borderId="33" xfId="0" applyFill="1" applyBorder="1">
      <alignment vertical="center"/>
    </xf>
    <xf numFmtId="0" fontId="0" fillId="8" borderId="6" xfId="0" applyFill="1" applyBorder="1">
      <alignment vertical="center"/>
    </xf>
    <xf numFmtId="0" fontId="0" fillId="8" borderId="6" xfId="0" applyFill="1" applyBorder="1" applyAlignment="1">
      <alignment horizontal="center" vertical="center"/>
    </xf>
    <xf numFmtId="177" fontId="0" fillId="8" borderId="6" xfId="0" applyNumberFormat="1" applyFill="1" applyBorder="1" applyAlignment="1">
      <alignment horizontal="center" vertical="center"/>
    </xf>
    <xf numFmtId="176" fontId="43" fillId="8" borderId="60" xfId="11" applyNumberFormat="1" applyFont="1" applyFill="1" applyBorder="1" applyAlignment="1">
      <alignment vertical="center"/>
    </xf>
    <xf numFmtId="176" fontId="6" fillId="8" borderId="88" xfId="1" applyNumberFormat="1" applyFont="1" applyFill="1" applyBorder="1" applyAlignment="1">
      <alignment horizontal="center" vertical="center" shrinkToFit="1"/>
    </xf>
    <xf numFmtId="0" fontId="7" fillId="10" borderId="1" xfId="0" applyFont="1" applyFill="1" applyBorder="1" applyAlignment="1">
      <alignment horizontal="center" vertical="center" shrinkToFit="1"/>
    </xf>
    <xf numFmtId="0" fontId="7" fillId="10" borderId="1" xfId="0" applyFont="1" applyFill="1" applyBorder="1" applyAlignment="1">
      <alignment vertical="center" shrinkToFit="1"/>
    </xf>
    <xf numFmtId="0" fontId="7" fillId="10" borderId="1" xfId="0" applyFont="1" applyFill="1" applyBorder="1" applyAlignment="1">
      <alignment horizontal="right" vertical="center" shrinkToFit="1"/>
    </xf>
    <xf numFmtId="0" fontId="7" fillId="10" borderId="97" xfId="0" applyFont="1" applyFill="1" applyBorder="1" applyAlignment="1">
      <alignment horizontal="right" vertical="center" shrinkToFit="1"/>
    </xf>
    <xf numFmtId="0" fontId="7" fillId="10" borderId="40" xfId="0" applyFont="1" applyFill="1" applyBorder="1" applyAlignment="1">
      <alignment horizontal="center" vertical="center" shrinkToFit="1"/>
    </xf>
    <xf numFmtId="0" fontId="7" fillId="10" borderId="22" xfId="0" applyFont="1" applyFill="1" applyBorder="1" applyAlignment="1">
      <alignment horizontal="center" vertical="center" shrinkToFit="1"/>
    </xf>
    <xf numFmtId="0" fontId="7" fillId="10" borderId="22" xfId="0" applyFont="1" applyFill="1" applyBorder="1" applyAlignment="1">
      <alignment horizontal="center" vertical="center" wrapText="1" shrinkToFit="1"/>
    </xf>
    <xf numFmtId="177" fontId="6" fillId="8" borderId="22" xfId="1" applyNumberFormat="1" applyFont="1" applyFill="1" applyBorder="1" applyAlignment="1">
      <alignment horizontal="right" vertical="center" shrinkToFit="1"/>
    </xf>
    <xf numFmtId="176" fontId="6" fillId="0" borderId="2" xfId="1" applyNumberFormat="1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right" vertical="center" wrapText="1" shrinkToFit="1"/>
    </xf>
    <xf numFmtId="41" fontId="6" fillId="0" borderId="106" xfId="1" applyFont="1" applyBorder="1" applyAlignment="1">
      <alignment horizontal="right" vertical="center"/>
    </xf>
    <xf numFmtId="41" fontId="6" fillId="0" borderId="107" xfId="1" applyFont="1" applyBorder="1" applyAlignment="1">
      <alignment horizontal="right" vertical="center"/>
    </xf>
    <xf numFmtId="41" fontId="6" fillId="0" borderId="108" xfId="1" applyFont="1" applyBorder="1" applyAlignment="1">
      <alignment horizontal="right" vertical="center"/>
    </xf>
    <xf numFmtId="0" fontId="6" fillId="6" borderId="86" xfId="1" applyNumberFormat="1" applyFont="1" applyFill="1" applyBorder="1" applyAlignment="1">
      <alignment horizontal="left" vertical="center" wrapText="1"/>
    </xf>
    <xf numFmtId="0" fontId="6" fillId="6" borderId="87" xfId="1" applyNumberFormat="1" applyFont="1" applyFill="1" applyBorder="1" applyAlignment="1">
      <alignment vertical="center" wrapText="1"/>
    </xf>
    <xf numFmtId="176" fontId="6" fillId="6" borderId="87" xfId="1" applyNumberFormat="1" applyFont="1" applyFill="1" applyBorder="1" applyAlignment="1">
      <alignment vertical="center" shrinkToFit="1"/>
    </xf>
    <xf numFmtId="176" fontId="6" fillId="6" borderId="88" xfId="1" applyNumberFormat="1" applyFont="1" applyFill="1" applyBorder="1" applyAlignment="1">
      <alignment vertical="center" shrinkToFit="1"/>
    </xf>
    <xf numFmtId="176" fontId="6" fillId="6" borderId="78" xfId="1" applyNumberFormat="1" applyFont="1" applyFill="1" applyBorder="1" applyAlignment="1">
      <alignment horizontal="center" vertical="center" shrinkToFit="1"/>
    </xf>
    <xf numFmtId="176" fontId="6" fillId="6" borderId="87" xfId="1" applyNumberFormat="1" applyFont="1" applyFill="1" applyBorder="1" applyAlignment="1">
      <alignment horizontal="center" vertical="center" shrinkToFit="1"/>
    </xf>
    <xf numFmtId="176" fontId="6" fillId="6" borderId="88" xfId="1" applyNumberFormat="1" applyFont="1" applyFill="1" applyBorder="1" applyAlignment="1">
      <alignment horizontal="center" vertical="center" shrinkToFit="1"/>
    </xf>
    <xf numFmtId="176" fontId="6" fillId="6" borderId="78" xfId="1" applyNumberFormat="1" applyFont="1" applyFill="1" applyBorder="1" applyAlignment="1">
      <alignment horizontal="right" vertical="center" shrinkToFit="1"/>
    </xf>
    <xf numFmtId="176" fontId="6" fillId="6" borderId="79" xfId="1" applyNumberFormat="1" applyFont="1" applyFill="1" applyBorder="1" applyAlignment="1">
      <alignment horizontal="right" vertical="center" shrinkToFit="1"/>
    </xf>
    <xf numFmtId="0" fontId="46" fillId="0" borderId="77" xfId="1" applyNumberFormat="1" applyFont="1" applyBorder="1" applyAlignment="1">
      <alignment vertical="center" wrapText="1" shrinkToFit="1"/>
    </xf>
    <xf numFmtId="0" fontId="46" fillId="0" borderId="74" xfId="1" applyNumberFormat="1" applyFont="1" applyBorder="1" applyAlignment="1">
      <alignment vertical="center" wrapText="1" shrinkToFit="1"/>
    </xf>
    <xf numFmtId="41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177" fontId="4" fillId="0" borderId="0" xfId="0" applyNumberFormat="1" applyFont="1" applyAlignment="1">
      <alignment vertical="center" shrinkToFit="1"/>
    </xf>
    <xf numFmtId="176" fontId="48" fillId="8" borderId="0" xfId="11" applyNumberFormat="1" applyFont="1" applyFill="1" applyAlignment="1">
      <alignment vertical="center"/>
    </xf>
    <xf numFmtId="176" fontId="18" fillId="5" borderId="60" xfId="11" applyNumberFormat="1" applyFont="1" applyFill="1" applyBorder="1" applyAlignment="1">
      <alignment horizontal="center" vertical="center"/>
    </xf>
    <xf numFmtId="176" fontId="18" fillId="5" borderId="95" xfId="11" applyNumberFormat="1" applyFont="1" applyFill="1" applyBorder="1" applyAlignment="1">
      <alignment horizontal="right" vertical="center"/>
    </xf>
    <xf numFmtId="176" fontId="15" fillId="8" borderId="0" xfId="11" applyNumberFormat="1" applyFont="1" applyFill="1" applyAlignment="1">
      <alignment horizontal="left" vertical="center"/>
    </xf>
    <xf numFmtId="0" fontId="13" fillId="8" borderId="0" xfId="11" applyFont="1" applyFill="1" applyAlignment="1">
      <alignment horizontal="left" vertical="center"/>
    </xf>
    <xf numFmtId="176" fontId="15" fillId="8" borderId="0" xfId="11" applyNumberFormat="1" applyFont="1" applyFill="1" applyAlignment="1">
      <alignment horizontal="left" vertical="center" wrapText="1"/>
    </xf>
    <xf numFmtId="176" fontId="13" fillId="8" borderId="0" xfId="11" applyNumberFormat="1" applyFont="1" applyFill="1" applyAlignment="1">
      <alignment horizontal="left" vertical="center"/>
    </xf>
    <xf numFmtId="176" fontId="13" fillId="8" borderId="3" xfId="11" applyNumberFormat="1" applyFont="1" applyFill="1" applyBorder="1" applyAlignment="1">
      <alignment horizontal="left" vertical="center"/>
    </xf>
    <xf numFmtId="176" fontId="19" fillId="5" borderId="58" xfId="11" applyNumberFormat="1" applyFont="1" applyFill="1" applyBorder="1" applyAlignment="1">
      <alignment horizontal="right" vertical="center"/>
    </xf>
    <xf numFmtId="176" fontId="43" fillId="8" borderId="0" xfId="11" applyNumberFormat="1" applyFont="1" applyFill="1" applyAlignment="1">
      <alignment vertical="center"/>
    </xf>
    <xf numFmtId="176" fontId="43" fillId="8" borderId="5" xfId="11" applyNumberFormat="1" applyFont="1" applyFill="1" applyBorder="1" applyAlignment="1">
      <alignment vertical="center"/>
    </xf>
    <xf numFmtId="176" fontId="15" fillId="8" borderId="5" xfId="11" applyNumberFormat="1" applyFont="1" applyFill="1" applyBorder="1" applyAlignment="1">
      <alignment horizontal="center" vertical="center"/>
    </xf>
    <xf numFmtId="176" fontId="43" fillId="8" borderId="0" xfId="11" applyNumberFormat="1" applyFont="1" applyFill="1" applyAlignment="1">
      <alignment horizontal="left" vertical="center"/>
    </xf>
    <xf numFmtId="176" fontId="15" fillId="8" borderId="60" xfId="11" quotePrefix="1" applyNumberFormat="1" applyFont="1" applyFill="1" applyBorder="1" applyAlignment="1">
      <alignment horizontal="left" vertical="center"/>
    </xf>
    <xf numFmtId="3" fontId="6" fillId="0" borderId="0" xfId="1" applyNumberFormat="1" applyFont="1" applyAlignment="1">
      <alignment horizontal="right" vertical="center" wrapText="1"/>
    </xf>
    <xf numFmtId="41" fontId="6" fillId="0" borderId="3" xfId="1" applyFont="1" applyBorder="1" applyAlignment="1">
      <alignment horizontal="center" vertical="center" wrapText="1"/>
    </xf>
    <xf numFmtId="177" fontId="6" fillId="0" borderId="27" xfId="1" applyNumberFormat="1" applyFont="1" applyBorder="1" applyAlignment="1">
      <alignment horizontal="right" vertical="center" wrapText="1"/>
    </xf>
    <xf numFmtId="176" fontId="6" fillId="0" borderId="16" xfId="1" applyNumberFormat="1" applyFont="1" applyBorder="1" applyAlignment="1">
      <alignment horizontal="left" vertical="center" shrinkToFit="1"/>
    </xf>
    <xf numFmtId="176" fontId="4" fillId="0" borderId="0" xfId="0" applyNumberFormat="1" applyFont="1" applyAlignment="1">
      <alignment vertical="center" shrinkToFit="1"/>
    </xf>
    <xf numFmtId="180" fontId="6" fillId="0" borderId="27" xfId="1" applyNumberFormat="1" applyFont="1" applyBorder="1" applyAlignment="1">
      <alignment horizontal="right" vertical="center" wrapText="1"/>
    </xf>
    <xf numFmtId="177" fontId="7" fillId="10" borderId="2" xfId="0" applyNumberFormat="1" applyFont="1" applyFill="1" applyBorder="1" applyAlignment="1">
      <alignment horizontal="center" vertical="center" wrapText="1" shrinkToFit="1"/>
    </xf>
    <xf numFmtId="177" fontId="7" fillId="10" borderId="2" xfId="1" applyNumberFormat="1" applyFont="1" applyFill="1" applyBorder="1" applyAlignment="1">
      <alignment horizontal="center" vertical="center" wrapText="1" shrinkToFit="1"/>
    </xf>
    <xf numFmtId="176" fontId="6" fillId="0" borderId="14" xfId="1" quotePrefix="1" applyNumberFormat="1" applyFont="1" applyBorder="1" applyAlignment="1">
      <alignment vertical="center" shrinkToFit="1"/>
    </xf>
    <xf numFmtId="176" fontId="6" fillId="0" borderId="101" xfId="1" applyNumberFormat="1" applyFont="1" applyBorder="1" applyAlignment="1">
      <alignment horizontal="center" vertical="center" shrinkToFit="1"/>
    </xf>
    <xf numFmtId="176" fontId="6" fillId="0" borderId="101" xfId="1" applyNumberFormat="1" applyFont="1" applyBorder="1" applyAlignment="1">
      <alignment vertical="center" shrinkToFit="1"/>
    </xf>
    <xf numFmtId="176" fontId="6" fillId="0" borderId="101" xfId="1" applyNumberFormat="1" applyFont="1" applyBorder="1" applyAlignment="1">
      <alignment horizontal="right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right" vertical="center" shrinkToFit="1"/>
    </xf>
    <xf numFmtId="0" fontId="6" fillId="0" borderId="109" xfId="0" applyFont="1" applyBorder="1" applyAlignment="1">
      <alignment horizontal="right" vertical="center" shrinkToFit="1"/>
    </xf>
    <xf numFmtId="176" fontId="6" fillId="10" borderId="82" xfId="1" applyNumberFormat="1" applyFont="1" applyFill="1" applyBorder="1" applyAlignment="1">
      <alignment horizontal="right" vertical="center" shrinkToFit="1"/>
    </xf>
    <xf numFmtId="177" fontId="3" fillId="0" borderId="2" xfId="1" applyNumberFormat="1" applyFont="1" applyBorder="1" applyAlignment="1">
      <alignment horizontal="center" vertical="center" wrapText="1"/>
    </xf>
    <xf numFmtId="176" fontId="18" fillId="5" borderId="57" xfId="11" applyNumberFormat="1" applyFont="1" applyFill="1" applyBorder="1" applyAlignment="1">
      <alignment horizontal="center" vertical="center"/>
    </xf>
    <xf numFmtId="176" fontId="18" fillId="5" borderId="57" xfId="11" applyNumberFormat="1" applyFont="1" applyFill="1" applyBorder="1" applyAlignment="1">
      <alignment horizontal="right" vertical="center"/>
    </xf>
    <xf numFmtId="176" fontId="17" fillId="5" borderId="0" xfId="11" applyNumberFormat="1" applyFont="1" applyFill="1" applyAlignment="1">
      <alignment vertical="center" textRotation="255" wrapText="1"/>
    </xf>
    <xf numFmtId="0" fontId="15" fillId="0" borderId="60" xfId="14" applyFont="1" applyBorder="1">
      <alignment vertical="center"/>
    </xf>
    <xf numFmtId="177" fontId="6" fillId="0" borderId="31" xfId="0" applyNumberFormat="1" applyFont="1" applyBorder="1" applyAlignment="1">
      <alignment horizontal="center" vertical="center" wrapText="1"/>
    </xf>
    <xf numFmtId="177" fontId="6" fillId="0" borderId="22" xfId="1" applyNumberFormat="1" applyFont="1" applyBorder="1" applyAlignment="1">
      <alignment horizontal="center" vertical="center" wrapText="1"/>
    </xf>
    <xf numFmtId="177" fontId="7" fillId="0" borderId="6" xfId="1" applyNumberFormat="1" applyFont="1" applyBorder="1" applyAlignment="1">
      <alignment horizontal="center" vertical="center" wrapText="1"/>
    </xf>
    <xf numFmtId="177" fontId="6" fillId="0" borderId="40" xfId="1" applyNumberFormat="1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43" fontId="4" fillId="0" borderId="0" xfId="0" applyNumberFormat="1" applyFont="1" applyAlignment="1">
      <alignment vertical="center" shrinkToFit="1"/>
    </xf>
    <xf numFmtId="177" fontId="7" fillId="10" borderId="111" xfId="0" applyNumberFormat="1" applyFont="1" applyFill="1" applyBorder="1" applyAlignment="1">
      <alignment horizontal="center" vertical="center" wrapText="1" shrinkToFit="1"/>
    </xf>
    <xf numFmtId="3" fontId="6" fillId="0" borderId="7" xfId="1" applyNumberFormat="1" applyFont="1" applyBorder="1" applyAlignment="1">
      <alignment horizontal="right" vertical="center" wrapText="1"/>
    </xf>
    <xf numFmtId="177" fontId="6" fillId="8" borderId="0" xfId="0" applyNumberFormat="1" applyFont="1" applyFill="1" applyAlignment="1">
      <alignment horizontal="center" vertical="center"/>
    </xf>
    <xf numFmtId="177" fontId="6" fillId="8" borderId="0" xfId="1" applyNumberFormat="1" applyFont="1" applyFill="1" applyAlignment="1">
      <alignment horizontal="center" vertical="center"/>
    </xf>
    <xf numFmtId="177" fontId="6" fillId="8" borderId="0" xfId="1" applyNumberFormat="1" applyFont="1" applyFill="1">
      <alignment vertical="center"/>
    </xf>
    <xf numFmtId="0" fontId="17" fillId="10" borderId="2" xfId="3" applyFont="1" applyFill="1" applyBorder="1" applyAlignment="1">
      <alignment horizontal="center" vertical="center" wrapText="1"/>
    </xf>
    <xf numFmtId="0" fontId="17" fillId="10" borderId="2" xfId="3" applyFont="1" applyFill="1" applyBorder="1" applyAlignment="1">
      <alignment horizontal="center" vertical="center"/>
    </xf>
    <xf numFmtId="177" fontId="7" fillId="0" borderId="6" xfId="1" applyNumberFormat="1" applyFont="1" applyBorder="1" applyAlignment="1">
      <alignment vertical="center" wrapText="1"/>
    </xf>
    <xf numFmtId="177" fontId="7" fillId="0" borderId="6" xfId="1" applyNumberFormat="1" applyFont="1" applyBorder="1" applyAlignment="1">
      <alignment horizontal="right" vertical="center"/>
    </xf>
    <xf numFmtId="0" fontId="13" fillId="8" borderId="0" xfId="11" applyFont="1" applyFill="1" applyAlignment="1">
      <alignment vertical="center"/>
    </xf>
    <xf numFmtId="0" fontId="13" fillId="8" borderId="3" xfId="11" applyFont="1" applyFill="1" applyBorder="1" applyAlignment="1">
      <alignment vertical="center"/>
    </xf>
    <xf numFmtId="0" fontId="13" fillId="8" borderId="4" xfId="11" applyFont="1" applyFill="1" applyBorder="1" applyAlignment="1">
      <alignment vertical="center"/>
    </xf>
    <xf numFmtId="176" fontId="15" fillId="8" borderId="0" xfId="11" applyNumberFormat="1" applyFont="1" applyFill="1" applyAlignment="1">
      <alignment vertical="center" wrapText="1"/>
    </xf>
    <xf numFmtId="176" fontId="15" fillId="8" borderId="3" xfId="11" applyNumberFormat="1" applyFont="1" applyFill="1" applyBorder="1" applyAlignment="1">
      <alignment vertical="center" wrapText="1"/>
    </xf>
    <xf numFmtId="176" fontId="18" fillId="5" borderId="112" xfId="11" applyNumberFormat="1" applyFont="1" applyFill="1" applyBorder="1" applyAlignment="1">
      <alignment horizontal="right" vertical="center"/>
    </xf>
    <xf numFmtId="10" fontId="0" fillId="0" borderId="0" xfId="18" applyNumberFormat="1" applyFont="1" applyAlignment="1">
      <alignment horizontal="left" vertical="center" indent="2"/>
    </xf>
    <xf numFmtId="0" fontId="42" fillId="0" borderId="0" xfId="0" applyFont="1" applyAlignment="1">
      <alignment horizontal="center" vertical="center"/>
    </xf>
    <xf numFmtId="0" fontId="4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177" fontId="6" fillId="0" borderId="22" xfId="1" applyNumberFormat="1" applyFont="1" applyBorder="1" applyAlignment="1">
      <alignment horizontal="center" vertical="center" wrapText="1"/>
    </xf>
    <xf numFmtId="177" fontId="6" fillId="0" borderId="29" xfId="1" applyNumberFormat="1" applyFont="1" applyBorder="1" applyAlignment="1">
      <alignment horizontal="center" vertical="center" wrapText="1"/>
    </xf>
    <xf numFmtId="177" fontId="6" fillId="0" borderId="27" xfId="1" applyNumberFormat="1" applyFont="1" applyBorder="1" applyAlignment="1">
      <alignment horizontal="center" vertical="center" wrapText="1"/>
    </xf>
    <xf numFmtId="177" fontId="6" fillId="0" borderId="12" xfId="1" applyNumberFormat="1" applyFont="1" applyBorder="1" applyAlignment="1">
      <alignment horizontal="center" vertical="center" wrapText="1"/>
    </xf>
    <xf numFmtId="177" fontId="6" fillId="0" borderId="31" xfId="1" applyNumberFormat="1" applyFont="1" applyBorder="1" applyAlignment="1">
      <alignment horizontal="center" vertical="center" wrapText="1"/>
    </xf>
    <xf numFmtId="177" fontId="6" fillId="0" borderId="22" xfId="1" applyNumberFormat="1" applyFont="1" applyBorder="1" applyAlignment="1">
      <alignment horizontal="center" vertical="center" textRotation="255" wrapText="1"/>
    </xf>
    <xf numFmtId="177" fontId="6" fillId="0" borderId="29" xfId="1" applyNumberFormat="1" applyFont="1" applyBorder="1" applyAlignment="1">
      <alignment horizontal="center" vertical="center" textRotation="255" wrapText="1"/>
    </xf>
    <xf numFmtId="177" fontId="6" fillId="0" borderId="27" xfId="1" applyNumberFormat="1" applyFont="1" applyBorder="1" applyAlignment="1">
      <alignment horizontal="center" vertical="center" textRotation="255" wrapText="1"/>
    </xf>
    <xf numFmtId="177" fontId="6" fillId="0" borderId="40" xfId="1" applyNumberFormat="1" applyFont="1" applyBorder="1" applyAlignment="1">
      <alignment horizontal="center" vertical="center" wrapText="1"/>
    </xf>
    <xf numFmtId="177" fontId="6" fillId="0" borderId="28" xfId="1" applyNumberFormat="1" applyFont="1" applyBorder="1" applyAlignment="1">
      <alignment horizontal="center" vertical="center" wrapText="1"/>
    </xf>
    <xf numFmtId="177" fontId="6" fillId="0" borderId="41" xfId="1" applyNumberFormat="1" applyFont="1" applyBorder="1" applyAlignment="1">
      <alignment horizontal="center" vertical="center" wrapText="1"/>
    </xf>
    <xf numFmtId="177" fontId="6" fillId="0" borderId="12" xfId="0" applyNumberFormat="1" applyFont="1" applyBorder="1" applyAlignment="1">
      <alignment horizontal="center" vertical="center" wrapText="1"/>
    </xf>
    <xf numFmtId="177" fontId="6" fillId="0" borderId="31" xfId="0" applyNumberFormat="1" applyFont="1" applyBorder="1" applyAlignment="1">
      <alignment horizontal="center" vertical="center" wrapText="1"/>
    </xf>
    <xf numFmtId="177" fontId="6" fillId="0" borderId="40" xfId="1" applyNumberFormat="1" applyFont="1" applyBorder="1" applyAlignment="1">
      <alignment horizontal="center" vertical="center" wrapText="1" shrinkToFit="1"/>
    </xf>
    <xf numFmtId="177" fontId="6" fillId="0" borderId="28" xfId="1" applyNumberFormat="1" applyFont="1" applyBorder="1" applyAlignment="1">
      <alignment horizontal="center" vertical="center" wrapText="1" shrinkToFit="1"/>
    </xf>
    <xf numFmtId="177" fontId="6" fillId="0" borderId="41" xfId="1" applyNumberFormat="1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10" borderId="42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41" fontId="7" fillId="10" borderId="26" xfId="1" applyFont="1" applyFill="1" applyBorder="1" applyAlignment="1">
      <alignment horizontal="center" vertical="center" wrapText="1"/>
    </xf>
    <xf numFmtId="41" fontId="7" fillId="10" borderId="43" xfId="1" applyFont="1" applyFill="1" applyBorder="1" applyAlignment="1">
      <alignment horizontal="center" vertical="center" wrapText="1"/>
    </xf>
    <xf numFmtId="177" fontId="6" fillId="0" borderId="103" xfId="0" applyNumberFormat="1" applyFont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center" vertical="center" wrapText="1"/>
    </xf>
    <xf numFmtId="177" fontId="6" fillId="0" borderId="39" xfId="0" applyNumberFormat="1" applyFont="1" applyBorder="1" applyAlignment="1">
      <alignment horizontal="center" vertical="center" wrapText="1"/>
    </xf>
    <xf numFmtId="177" fontId="6" fillId="0" borderId="14" xfId="1" applyNumberFormat="1" applyFont="1" applyBorder="1" applyAlignment="1">
      <alignment horizontal="center" vertical="center" wrapText="1"/>
    </xf>
    <xf numFmtId="177" fontId="6" fillId="0" borderId="5" xfId="1" applyNumberFormat="1" applyFont="1" applyBorder="1" applyAlignment="1">
      <alignment horizontal="center" vertical="center" wrapText="1"/>
    </xf>
    <xf numFmtId="177" fontId="6" fillId="0" borderId="39" xfId="1" applyNumberFormat="1" applyFont="1" applyBorder="1" applyAlignment="1">
      <alignment horizontal="center" vertical="center" wrapText="1"/>
    </xf>
    <xf numFmtId="177" fontId="6" fillId="0" borderId="22" xfId="0" applyNumberFormat="1" applyFont="1" applyBorder="1" applyAlignment="1">
      <alignment horizontal="center" vertical="center" wrapText="1"/>
    </xf>
    <xf numFmtId="177" fontId="6" fillId="0" borderId="27" xfId="0" applyNumberFormat="1" applyFont="1" applyBorder="1" applyAlignment="1">
      <alignment horizontal="center" vertical="center" wrapText="1"/>
    </xf>
    <xf numFmtId="177" fontId="6" fillId="0" borderId="22" xfId="1" applyNumberFormat="1" applyFont="1" applyBorder="1" applyAlignment="1">
      <alignment horizontal="right" vertical="center" wrapText="1"/>
    </xf>
    <xf numFmtId="177" fontId="6" fillId="0" borderId="29" xfId="1" applyNumberFormat="1" applyFont="1" applyBorder="1" applyAlignment="1">
      <alignment horizontal="right" vertical="center" wrapText="1"/>
    </xf>
    <xf numFmtId="177" fontId="6" fillId="0" borderId="27" xfId="1" applyNumberFormat="1" applyFont="1" applyBorder="1" applyAlignment="1">
      <alignment horizontal="right" vertical="center" wrapText="1"/>
    </xf>
    <xf numFmtId="41" fontId="7" fillId="2" borderId="31" xfId="1" applyFont="1" applyFill="1" applyBorder="1" applyAlignment="1">
      <alignment horizontal="center" vertical="center" wrapText="1"/>
    </xf>
    <xf numFmtId="41" fontId="7" fillId="2" borderId="2" xfId="1" applyFont="1" applyFill="1" applyBorder="1" applyAlignment="1">
      <alignment horizontal="center" vertical="center" wrapText="1"/>
    </xf>
    <xf numFmtId="41" fontId="6" fillId="0" borderId="2" xfId="1" applyFont="1" applyBorder="1" applyAlignment="1">
      <alignment horizontal="center" vertical="center" wrapText="1"/>
    </xf>
    <xf numFmtId="41" fontId="6" fillId="0" borderId="7" xfId="1" applyFont="1" applyBorder="1" applyAlignment="1">
      <alignment horizontal="center" vertical="center" wrapText="1"/>
    </xf>
    <xf numFmtId="41" fontId="6" fillId="0" borderId="38" xfId="1" applyFont="1" applyBorder="1" applyAlignment="1">
      <alignment horizontal="center" vertical="center" wrapText="1"/>
    </xf>
    <xf numFmtId="41" fontId="6" fillId="0" borderId="30" xfId="1" applyFont="1" applyBorder="1" applyAlignment="1">
      <alignment horizontal="center" vertical="center" wrapText="1"/>
    </xf>
    <xf numFmtId="41" fontId="6" fillId="0" borderId="39" xfId="1" applyFont="1" applyBorder="1" applyAlignment="1">
      <alignment horizontal="center" vertical="center" wrapText="1"/>
    </xf>
    <xf numFmtId="41" fontId="8" fillId="0" borderId="50" xfId="1" applyFont="1" applyBorder="1" applyAlignment="1">
      <alignment horizontal="left" vertical="center"/>
    </xf>
    <xf numFmtId="41" fontId="8" fillId="0" borderId="23" xfId="1" applyFont="1" applyBorder="1" applyAlignment="1">
      <alignment horizontal="left" vertical="center"/>
    </xf>
    <xf numFmtId="41" fontId="6" fillId="0" borderId="23" xfId="1" applyFont="1" applyBorder="1" applyAlignment="1">
      <alignment horizontal="right" vertical="center"/>
    </xf>
    <xf numFmtId="41" fontId="6" fillId="0" borderId="98" xfId="1" applyFont="1" applyBorder="1" applyAlignment="1">
      <alignment horizontal="right" vertical="center"/>
    </xf>
    <xf numFmtId="41" fontId="7" fillId="10" borderId="34" xfId="1" applyFont="1" applyFill="1" applyBorder="1" applyAlignment="1">
      <alignment horizontal="center" vertical="center"/>
    </xf>
    <xf numFmtId="41" fontId="7" fillId="10" borderId="26" xfId="1" applyFont="1" applyFill="1" applyBorder="1" applyAlignment="1">
      <alignment horizontal="center" vertical="center"/>
    </xf>
    <xf numFmtId="41" fontId="7" fillId="10" borderId="2" xfId="1" applyFont="1" applyFill="1" applyBorder="1" applyAlignment="1">
      <alignment horizontal="center" vertical="center" wrapText="1"/>
    </xf>
    <xf numFmtId="41" fontId="7" fillId="10" borderId="7" xfId="1" applyFont="1" applyFill="1" applyBorder="1" applyAlignment="1">
      <alignment horizontal="center" vertical="center" wrapText="1"/>
    </xf>
    <xf numFmtId="41" fontId="6" fillId="0" borderId="20" xfId="1" applyFont="1" applyBorder="1" applyAlignment="1">
      <alignment horizontal="center" vertical="center" wrapText="1"/>
    </xf>
    <xf numFmtId="41" fontId="6" fillId="0" borderId="40" xfId="1" applyFont="1" applyBorder="1" applyAlignment="1">
      <alignment horizontal="center" vertical="center" wrapText="1" shrinkToFit="1"/>
    </xf>
    <xf numFmtId="41" fontId="6" fillId="0" borderId="28" xfId="1" applyFont="1" applyBorder="1" applyAlignment="1">
      <alignment horizontal="center" vertical="center" wrapText="1" shrinkToFit="1"/>
    </xf>
    <xf numFmtId="41" fontId="6" fillId="0" borderId="12" xfId="1" applyFont="1" applyBorder="1" applyAlignment="1">
      <alignment horizontal="center" vertical="center" textRotation="1" wrapText="1"/>
    </xf>
    <xf numFmtId="41" fontId="6" fillId="0" borderId="31" xfId="1" applyFont="1" applyBorder="1" applyAlignment="1">
      <alignment horizontal="center" vertical="center" textRotation="1" wrapText="1"/>
    </xf>
    <xf numFmtId="41" fontId="6" fillId="0" borderId="40" xfId="1" applyFont="1" applyBorder="1" applyAlignment="1">
      <alignment horizontal="center" vertical="center" wrapText="1"/>
    </xf>
    <xf numFmtId="41" fontId="6" fillId="0" borderId="28" xfId="1" applyFont="1" applyBorder="1" applyAlignment="1">
      <alignment horizontal="center" vertical="center" wrapText="1"/>
    </xf>
    <xf numFmtId="41" fontId="6" fillId="0" borderId="41" xfId="1" applyFont="1" applyBorder="1" applyAlignment="1">
      <alignment horizontal="center" vertical="center" wrapText="1"/>
    </xf>
    <xf numFmtId="41" fontId="6" fillId="0" borderId="22" xfId="1" applyFont="1" applyBorder="1" applyAlignment="1">
      <alignment horizontal="center" vertical="center" wrapText="1"/>
    </xf>
    <xf numFmtId="41" fontId="6" fillId="0" borderId="29" xfId="1" applyFont="1" applyBorder="1" applyAlignment="1">
      <alignment horizontal="center" vertical="center" wrapText="1"/>
    </xf>
    <xf numFmtId="41" fontId="6" fillId="0" borderId="27" xfId="1" applyFont="1" applyBorder="1" applyAlignment="1">
      <alignment horizontal="center" vertical="center" wrapText="1"/>
    </xf>
    <xf numFmtId="41" fontId="6" fillId="0" borderId="46" xfId="1" applyFont="1" applyBorder="1" applyAlignment="1">
      <alignment horizontal="center" vertical="center" wrapText="1"/>
    </xf>
    <xf numFmtId="41" fontId="6" fillId="0" borderId="10" xfId="1" applyFont="1" applyBorder="1" applyAlignment="1">
      <alignment horizontal="center" vertical="center" wrapText="1"/>
    </xf>
    <xf numFmtId="41" fontId="6" fillId="0" borderId="35" xfId="1" applyFont="1" applyBorder="1" applyAlignment="1">
      <alignment horizontal="center" vertical="center" wrapText="1"/>
    </xf>
    <xf numFmtId="41" fontId="7" fillId="2" borderId="25" xfId="1" applyFont="1" applyFill="1" applyBorder="1" applyAlignment="1">
      <alignment horizontal="center" vertical="center" wrapText="1"/>
    </xf>
    <xf numFmtId="41" fontId="7" fillId="2" borderId="26" xfId="1" applyFont="1" applyFill="1" applyBorder="1" applyAlignment="1">
      <alignment horizontal="center" vertical="center" wrapText="1"/>
    </xf>
    <xf numFmtId="41" fontId="7" fillId="2" borderId="43" xfId="1" applyFont="1" applyFill="1" applyBorder="1" applyAlignment="1">
      <alignment horizontal="center" vertical="center" wrapText="1"/>
    </xf>
    <xf numFmtId="176" fontId="6" fillId="0" borderId="78" xfId="1" applyNumberFormat="1" applyFont="1" applyBorder="1" applyAlignment="1">
      <alignment horizontal="center" vertical="center" shrinkToFit="1"/>
    </xf>
    <xf numFmtId="176" fontId="6" fillId="0" borderId="75" xfId="1" applyNumberFormat="1" applyFont="1" applyBorder="1" applyAlignment="1">
      <alignment horizontal="center" vertical="center" shrinkToFit="1"/>
    </xf>
    <xf numFmtId="177" fontId="6" fillId="0" borderId="22" xfId="1" applyNumberFormat="1" applyFont="1" applyBorder="1" applyAlignment="1">
      <alignment horizontal="right" vertical="center" shrinkToFit="1"/>
    </xf>
    <xf numFmtId="177" fontId="6" fillId="0" borderId="29" xfId="1" applyNumberFormat="1" applyFont="1" applyBorder="1" applyAlignment="1">
      <alignment horizontal="right" vertical="center" shrinkToFit="1"/>
    </xf>
    <xf numFmtId="177" fontId="6" fillId="0" borderId="27" xfId="1" applyNumberFormat="1" applyFont="1" applyBorder="1" applyAlignment="1">
      <alignment horizontal="right" vertical="center" shrinkToFit="1"/>
    </xf>
    <xf numFmtId="176" fontId="6" fillId="0" borderId="27" xfId="0" applyNumberFormat="1" applyFont="1" applyBorder="1" applyAlignment="1">
      <alignment horizontal="center" vertical="center" wrapText="1" shrinkToFit="1"/>
    </xf>
    <xf numFmtId="176" fontId="6" fillId="0" borderId="2" xfId="0" applyNumberFormat="1" applyFont="1" applyBorder="1" applyAlignment="1">
      <alignment horizontal="center" vertical="center" wrapText="1" shrinkToFit="1"/>
    </xf>
    <xf numFmtId="176" fontId="6" fillId="0" borderId="12" xfId="1" quotePrefix="1" applyNumberFormat="1" applyFont="1" applyBorder="1" applyAlignment="1">
      <alignment horizontal="left" vertical="center" shrinkToFit="1"/>
    </xf>
    <xf numFmtId="176" fontId="6" fillId="0" borderId="16" xfId="1" applyNumberFormat="1" applyFont="1" applyBorder="1" applyAlignment="1">
      <alignment horizontal="left" vertical="center" shrinkToFit="1"/>
    </xf>
    <xf numFmtId="176" fontId="7" fillId="10" borderId="14" xfId="1" applyNumberFormat="1" applyFont="1" applyFill="1" applyBorder="1" applyAlignment="1">
      <alignment horizontal="center" vertical="center" shrinkToFit="1"/>
    </xf>
    <xf numFmtId="176" fontId="7" fillId="10" borderId="5" xfId="1" applyNumberFormat="1" applyFont="1" applyFill="1" applyBorder="1" applyAlignment="1">
      <alignment horizontal="center" vertical="center" shrinkToFit="1"/>
    </xf>
    <xf numFmtId="176" fontId="7" fillId="10" borderId="80" xfId="1" applyNumberFormat="1" applyFont="1" applyFill="1" applyBorder="1" applyAlignment="1">
      <alignment horizontal="center" vertical="center" shrinkToFit="1"/>
    </xf>
    <xf numFmtId="176" fontId="7" fillId="10" borderId="81" xfId="1" applyNumberFormat="1" applyFont="1" applyFill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176" fontId="38" fillId="0" borderId="12" xfId="1" applyNumberFormat="1" applyFont="1" applyBorder="1" applyAlignment="1">
      <alignment horizontal="right" vertical="center" shrinkToFit="1"/>
    </xf>
    <xf numFmtId="176" fontId="38" fillId="0" borderId="16" xfId="1" applyNumberFormat="1" applyFont="1" applyBorder="1" applyAlignment="1">
      <alignment horizontal="right" vertical="center" shrinkToFit="1"/>
    </xf>
    <xf numFmtId="176" fontId="38" fillId="0" borderId="13" xfId="1" applyNumberFormat="1" applyFont="1" applyBorder="1" applyAlignment="1">
      <alignment horizontal="right" vertical="center" shrinkToFit="1"/>
    </xf>
    <xf numFmtId="41" fontId="8" fillId="0" borderId="44" xfId="1" applyFont="1" applyBorder="1" applyAlignment="1">
      <alignment horizontal="left" vertical="center"/>
    </xf>
    <xf numFmtId="41" fontId="8" fillId="0" borderId="37" xfId="1" applyFont="1" applyBorder="1" applyAlignment="1">
      <alignment horizontal="left" vertical="center"/>
    </xf>
    <xf numFmtId="176" fontId="6" fillId="0" borderId="12" xfId="0" applyNumberFormat="1" applyFont="1" applyBorder="1" applyAlignment="1">
      <alignment horizontal="center" vertical="center" shrinkToFit="1"/>
    </xf>
    <xf numFmtId="176" fontId="6" fillId="0" borderId="31" xfId="0" applyNumberFormat="1" applyFont="1" applyBorder="1" applyAlignment="1">
      <alignment horizontal="center" vertical="center" shrinkToFit="1"/>
    </xf>
    <xf numFmtId="176" fontId="38" fillId="0" borderId="12" xfId="1" applyNumberFormat="1" applyFont="1" applyBorder="1" applyAlignment="1">
      <alignment horizontal="center" vertical="center" shrinkToFit="1"/>
    </xf>
    <xf numFmtId="176" fontId="38" fillId="0" borderId="16" xfId="1" applyNumberFormat="1" applyFont="1" applyBorder="1" applyAlignment="1">
      <alignment horizontal="center" vertical="center" shrinkToFit="1"/>
    </xf>
    <xf numFmtId="176" fontId="38" fillId="0" borderId="13" xfId="1" applyNumberFormat="1" applyFont="1" applyBorder="1" applyAlignment="1">
      <alignment horizontal="center" vertical="center" shrinkToFit="1"/>
    </xf>
    <xf numFmtId="176" fontId="6" fillId="0" borderId="47" xfId="0" applyNumberFormat="1" applyFont="1" applyBorder="1" applyAlignment="1">
      <alignment horizontal="center" vertical="center" shrinkToFit="1"/>
    </xf>
    <xf numFmtId="176" fontId="6" fillId="0" borderId="16" xfId="0" applyNumberFormat="1" applyFont="1" applyBorder="1" applyAlignment="1">
      <alignment horizontal="center" vertical="center" shrinkToFit="1"/>
    </xf>
    <xf numFmtId="0" fontId="7" fillId="10" borderId="42" xfId="0" applyFont="1" applyFill="1" applyBorder="1" applyAlignment="1">
      <alignment horizontal="center" vertical="center" shrinkToFit="1"/>
    </xf>
    <xf numFmtId="0" fontId="7" fillId="10" borderId="1" xfId="0" applyFont="1" applyFill="1" applyBorder="1" applyAlignment="1">
      <alignment horizontal="center" vertical="center" shrinkToFit="1"/>
    </xf>
    <xf numFmtId="176" fontId="6" fillId="0" borderId="49" xfId="0" applyNumberFormat="1" applyFont="1" applyBorder="1" applyAlignment="1">
      <alignment horizontal="center" vertical="center" wrapText="1" shrinkToFit="1"/>
    </xf>
    <xf numFmtId="176" fontId="6" fillId="0" borderId="32" xfId="0" applyNumberFormat="1" applyFont="1" applyBorder="1" applyAlignment="1">
      <alignment horizontal="center" vertical="center" wrapText="1" shrinkToFit="1"/>
    </xf>
    <xf numFmtId="176" fontId="6" fillId="0" borderId="33" xfId="0" applyNumberFormat="1" applyFont="1" applyBorder="1" applyAlignment="1">
      <alignment horizontal="center" vertical="center" wrapText="1" shrinkToFit="1"/>
    </xf>
    <xf numFmtId="176" fontId="12" fillId="0" borderId="22" xfId="0" applyNumberFormat="1" applyFont="1" applyBorder="1" applyAlignment="1">
      <alignment horizontal="center" vertical="center" wrapText="1" shrinkToFit="1"/>
    </xf>
    <xf numFmtId="176" fontId="12" fillId="0" borderId="29" xfId="0" applyNumberFormat="1" applyFont="1" applyBorder="1" applyAlignment="1">
      <alignment horizontal="center" vertical="center" shrinkToFit="1"/>
    </xf>
    <xf numFmtId="176" fontId="12" fillId="0" borderId="27" xfId="0" applyNumberFormat="1" applyFont="1" applyBorder="1" applyAlignment="1">
      <alignment horizontal="center" vertical="center" shrinkToFit="1"/>
    </xf>
    <xf numFmtId="176" fontId="6" fillId="0" borderId="22" xfId="0" applyNumberFormat="1" applyFont="1" applyBorder="1" applyAlignment="1">
      <alignment horizontal="center" vertical="center" wrapText="1" shrinkToFit="1"/>
    </xf>
    <xf numFmtId="176" fontId="6" fillId="0" borderId="29" xfId="0" applyNumberFormat="1" applyFont="1" applyBorder="1" applyAlignment="1">
      <alignment horizontal="center" vertical="center" wrapText="1" shrinkToFit="1"/>
    </xf>
    <xf numFmtId="176" fontId="6" fillId="0" borderId="16" xfId="1" applyNumberFormat="1" applyFont="1" applyBorder="1" applyAlignment="1">
      <alignment horizontal="center" vertical="center" shrinkToFit="1"/>
    </xf>
    <xf numFmtId="0" fontId="7" fillId="10" borderId="9" xfId="0" applyFont="1" applyFill="1" applyBorder="1" applyAlignment="1">
      <alignment horizontal="center" vertical="center" shrinkToFit="1"/>
    </xf>
    <xf numFmtId="0" fontId="7" fillId="10" borderId="4" xfId="0" applyFont="1" applyFill="1" applyBorder="1" applyAlignment="1">
      <alignment horizontal="center" vertical="center" shrinkToFit="1"/>
    </xf>
    <xf numFmtId="0" fontId="7" fillId="10" borderId="11" xfId="0" applyFont="1" applyFill="1" applyBorder="1" applyAlignment="1">
      <alignment horizontal="center" vertical="center" shrinkToFit="1"/>
    </xf>
    <xf numFmtId="176" fontId="7" fillId="0" borderId="80" xfId="1" applyNumberFormat="1" applyFont="1" applyBorder="1" applyAlignment="1">
      <alignment horizontal="left" vertical="center" shrinkToFit="1"/>
    </xf>
    <xf numFmtId="176" fontId="7" fillId="0" borderId="81" xfId="1" applyNumberFormat="1" applyFont="1" applyBorder="1" applyAlignment="1">
      <alignment horizontal="left" vertical="center" shrinkToFit="1"/>
    </xf>
    <xf numFmtId="176" fontId="7" fillId="10" borderId="80" xfId="1" applyNumberFormat="1" applyFont="1" applyFill="1" applyBorder="1" applyAlignment="1">
      <alignment horizontal="left" vertical="center" shrinkToFit="1"/>
    </xf>
    <xf numFmtId="176" fontId="7" fillId="10" borderId="81" xfId="1" applyNumberFormat="1" applyFont="1" applyFill="1" applyBorder="1" applyAlignment="1">
      <alignment horizontal="left" vertical="center" shrinkToFit="1"/>
    </xf>
    <xf numFmtId="176" fontId="6" fillId="0" borderId="2" xfId="1" applyNumberFormat="1" applyFont="1" applyBorder="1" applyAlignment="1">
      <alignment horizontal="center" vertical="center" wrapText="1" shrinkToFit="1"/>
    </xf>
    <xf numFmtId="3" fontId="6" fillId="0" borderId="22" xfId="1" applyNumberFormat="1" applyFont="1" applyBorder="1" applyAlignment="1">
      <alignment horizontal="right" vertical="center" wrapText="1"/>
    </xf>
    <xf numFmtId="3" fontId="6" fillId="0" borderId="29" xfId="1" applyNumberFormat="1" applyFont="1" applyBorder="1" applyAlignment="1">
      <alignment horizontal="right" vertical="center" wrapText="1"/>
    </xf>
    <xf numFmtId="3" fontId="6" fillId="0" borderId="27" xfId="1" applyNumberFormat="1" applyFont="1" applyBorder="1" applyAlignment="1">
      <alignment horizontal="right" vertical="center" wrapTex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177" fontId="6" fillId="0" borderId="22" xfId="0" applyNumberFormat="1" applyFont="1" applyBorder="1" applyAlignment="1">
      <alignment horizontal="right" vertical="center" shrinkToFit="1"/>
    </xf>
    <xf numFmtId="177" fontId="6" fillId="0" borderId="29" xfId="0" applyNumberFormat="1" applyFont="1" applyBorder="1" applyAlignment="1">
      <alignment horizontal="right" vertical="center" shrinkToFit="1"/>
    </xf>
    <xf numFmtId="177" fontId="6" fillId="0" borderId="27" xfId="0" applyNumberFormat="1" applyFont="1" applyBorder="1" applyAlignment="1">
      <alignment horizontal="right" vertical="center" shrinkToFit="1"/>
    </xf>
    <xf numFmtId="176" fontId="6" fillId="6" borderId="88" xfId="1" applyNumberFormat="1" applyFont="1" applyFill="1" applyBorder="1" applyAlignment="1">
      <alignment horizontal="center" vertical="center" shrinkToFit="1"/>
    </xf>
    <xf numFmtId="176" fontId="6" fillId="6" borderId="89" xfId="1" applyNumberFormat="1" applyFont="1" applyFill="1" applyBorder="1" applyAlignment="1">
      <alignment horizontal="center" vertical="center" shrinkToFit="1"/>
    </xf>
    <xf numFmtId="0" fontId="7" fillId="0" borderId="50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176" fontId="6" fillId="0" borderId="24" xfId="0" applyNumberFormat="1" applyFont="1" applyBorder="1" applyAlignment="1">
      <alignment horizontal="center" vertical="center" shrinkToFit="1"/>
    </xf>
    <xf numFmtId="176" fontId="6" fillId="0" borderId="25" xfId="0" applyNumberFormat="1" applyFont="1" applyBorder="1" applyAlignment="1">
      <alignment horizontal="center" vertical="center" shrinkToFit="1"/>
    </xf>
    <xf numFmtId="177" fontId="6" fillId="0" borderId="22" xfId="0" applyNumberFormat="1" applyFont="1" applyBorder="1" applyAlignment="1">
      <alignment horizontal="right" vertical="center" wrapText="1" shrinkToFit="1"/>
    </xf>
    <xf numFmtId="177" fontId="6" fillId="0" borderId="29" xfId="0" applyNumberFormat="1" applyFont="1" applyBorder="1" applyAlignment="1">
      <alignment horizontal="right" vertical="center" wrapText="1" shrinkToFit="1"/>
    </xf>
    <xf numFmtId="177" fontId="6" fillId="0" borderId="27" xfId="0" applyNumberFormat="1" applyFont="1" applyBorder="1" applyAlignment="1">
      <alignment horizontal="right" vertical="center" wrapText="1" shrinkToFit="1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41" xfId="0" applyFont="1" applyFill="1" applyBorder="1" applyAlignment="1">
      <alignment horizontal="center" vertical="center" shrinkToFit="1"/>
    </xf>
    <xf numFmtId="176" fontId="6" fillId="8" borderId="88" xfId="1" applyNumberFormat="1" applyFont="1" applyFill="1" applyBorder="1" applyAlignment="1">
      <alignment horizontal="center" vertical="center" shrinkToFit="1"/>
    </xf>
    <xf numFmtId="176" fontId="6" fillId="8" borderId="89" xfId="1" applyNumberFormat="1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wrapText="1" shrinkToFit="1"/>
    </xf>
    <xf numFmtId="0" fontId="7" fillId="2" borderId="27" xfId="0" applyFont="1" applyFill="1" applyBorder="1" applyAlignment="1">
      <alignment horizontal="center" vertical="center" wrapText="1" shrinkToFit="1"/>
    </xf>
    <xf numFmtId="177" fontId="7" fillId="2" borderId="22" xfId="0" applyNumberFormat="1" applyFont="1" applyFill="1" applyBorder="1" applyAlignment="1">
      <alignment horizontal="center" vertical="center" wrapText="1" shrinkToFit="1"/>
    </xf>
    <xf numFmtId="177" fontId="7" fillId="2" borderId="27" xfId="0" applyNumberFormat="1" applyFont="1" applyFill="1" applyBorder="1" applyAlignment="1">
      <alignment horizontal="center" vertical="center" wrapText="1" shrinkToFit="1"/>
    </xf>
    <xf numFmtId="177" fontId="7" fillId="9" borderId="22" xfId="1" applyNumberFormat="1" applyFont="1" applyFill="1" applyBorder="1" applyAlignment="1">
      <alignment horizontal="center" vertical="center" wrapText="1" shrinkToFit="1"/>
    </xf>
    <xf numFmtId="177" fontId="7" fillId="9" borderId="35" xfId="1" applyNumberFormat="1" applyFont="1" applyFill="1" applyBorder="1" applyAlignment="1">
      <alignment horizontal="center" vertical="center" wrapText="1" shrinkToFit="1"/>
    </xf>
    <xf numFmtId="177" fontId="6" fillId="0" borderId="27" xfId="0" applyNumberFormat="1" applyFont="1" applyBorder="1">
      <alignment vertical="center"/>
    </xf>
    <xf numFmtId="0" fontId="7" fillId="2" borderId="9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176" fontId="6" fillId="0" borderId="48" xfId="0" applyNumberFormat="1" applyFont="1" applyBorder="1" applyAlignment="1">
      <alignment horizontal="center" vertical="center" wrapText="1" shrinkToFit="1"/>
    </xf>
    <xf numFmtId="176" fontId="6" fillId="0" borderId="28" xfId="0" applyNumberFormat="1" applyFont="1" applyBorder="1" applyAlignment="1">
      <alignment horizontal="center" vertical="center" wrapText="1" shrinkToFit="1"/>
    </xf>
    <xf numFmtId="176" fontId="6" fillId="0" borderId="41" xfId="0" applyNumberFormat="1" applyFont="1" applyBorder="1" applyAlignment="1">
      <alignment horizontal="center" vertical="center" wrapText="1" shrinkToFit="1"/>
    </xf>
    <xf numFmtId="176" fontId="6" fillId="0" borderId="101" xfId="1" applyNumberFormat="1" applyFont="1" applyBorder="1" applyAlignment="1">
      <alignment horizontal="center" vertical="center" shrinkToFit="1"/>
    </xf>
    <xf numFmtId="176" fontId="17" fillId="5" borderId="93" xfId="11" applyNumberFormat="1" applyFont="1" applyFill="1" applyBorder="1" applyAlignment="1">
      <alignment horizontal="center" vertical="center" textRotation="255" wrapText="1"/>
    </xf>
    <xf numFmtId="176" fontId="17" fillId="5" borderId="63" xfId="11" applyNumberFormat="1" applyFont="1" applyFill="1" applyBorder="1" applyAlignment="1">
      <alignment horizontal="center" vertical="center" textRotation="255" wrapText="1"/>
    </xf>
    <xf numFmtId="176" fontId="18" fillId="5" borderId="58" xfId="11" applyNumberFormat="1" applyFont="1" applyFill="1" applyBorder="1" applyAlignment="1">
      <alignment horizontal="center" vertical="center" wrapText="1"/>
    </xf>
    <xf numFmtId="176" fontId="13" fillId="6" borderId="65" xfId="11" applyNumberFormat="1" applyFont="1" applyFill="1" applyBorder="1" applyAlignment="1">
      <alignment horizontal="center" vertical="center"/>
    </xf>
    <xf numFmtId="176" fontId="13" fillId="6" borderId="66" xfId="11" applyNumberFormat="1" applyFont="1" applyFill="1" applyBorder="1" applyAlignment="1">
      <alignment horizontal="center" vertical="center"/>
    </xf>
    <xf numFmtId="0" fontId="17" fillId="5" borderId="62" xfId="13" applyFont="1" applyFill="1" applyBorder="1" applyAlignment="1">
      <alignment horizontal="center" vertical="center" wrapText="1"/>
    </xf>
    <xf numFmtId="0" fontId="17" fillId="5" borderId="63" xfId="13" applyFont="1" applyFill="1" applyBorder="1" applyAlignment="1">
      <alignment horizontal="center" vertical="center" wrapText="1"/>
    </xf>
    <xf numFmtId="176" fontId="18" fillId="5" borderId="56" xfId="11" applyNumberFormat="1" applyFont="1" applyFill="1" applyBorder="1" applyAlignment="1">
      <alignment horizontal="center" vertical="center" wrapText="1"/>
    </xf>
    <xf numFmtId="176" fontId="13" fillId="6" borderId="47" xfId="11" applyNumberFormat="1" applyFont="1" applyFill="1" applyBorder="1" applyAlignment="1">
      <alignment horizontal="center" vertical="center"/>
    </xf>
    <xf numFmtId="176" fontId="13" fillId="6" borderId="31" xfId="11" applyNumberFormat="1" applyFont="1" applyFill="1" applyBorder="1" applyAlignment="1">
      <alignment horizontal="center" vertical="center"/>
    </xf>
    <xf numFmtId="176" fontId="17" fillId="5" borderId="110" xfId="11" applyNumberFormat="1" applyFont="1" applyFill="1" applyBorder="1" applyAlignment="1">
      <alignment horizontal="center" vertical="center" textRotation="255" wrapText="1"/>
    </xf>
    <xf numFmtId="0" fontId="18" fillId="5" borderId="56" xfId="13" applyFont="1" applyFill="1" applyBorder="1" applyAlignment="1">
      <alignment horizontal="center" vertical="center" wrapText="1"/>
    </xf>
    <xf numFmtId="0" fontId="18" fillId="5" borderId="58" xfId="13" applyFont="1" applyFill="1" applyBorder="1" applyAlignment="1">
      <alignment horizontal="center" vertical="center" wrapText="1"/>
    </xf>
    <xf numFmtId="0" fontId="13" fillId="8" borderId="0" xfId="11" applyFont="1" applyFill="1" applyAlignment="1">
      <alignment horizontal="left" vertical="center"/>
    </xf>
    <xf numFmtId="176" fontId="15" fillId="8" borderId="60" xfId="11" applyNumberFormat="1" applyFont="1" applyFill="1" applyBorder="1" applyAlignment="1">
      <alignment horizontal="left" vertical="center"/>
    </xf>
    <xf numFmtId="176" fontId="15" fillId="8" borderId="0" xfId="11" applyNumberFormat="1" applyFont="1" applyFill="1" applyAlignment="1">
      <alignment horizontal="left" vertical="center"/>
    </xf>
    <xf numFmtId="176" fontId="18" fillId="5" borderId="71" xfId="11" applyNumberFormat="1" applyFont="1" applyFill="1" applyBorder="1" applyAlignment="1">
      <alignment horizontal="center" vertical="center" wrapText="1"/>
    </xf>
    <xf numFmtId="0" fontId="13" fillId="8" borderId="60" xfId="11" applyFont="1" applyFill="1" applyBorder="1" applyAlignment="1">
      <alignment horizontal="left" vertical="center"/>
    </xf>
    <xf numFmtId="176" fontId="18" fillId="5" borderId="59" xfId="11" applyNumberFormat="1" applyFont="1" applyFill="1" applyBorder="1" applyAlignment="1">
      <alignment horizontal="center" vertical="center" wrapText="1"/>
    </xf>
    <xf numFmtId="176" fontId="15" fillId="8" borderId="60" xfId="11" quotePrefix="1" applyNumberFormat="1" applyFont="1" applyFill="1" applyBorder="1" applyAlignment="1">
      <alignment horizontal="left" vertical="center"/>
    </xf>
    <xf numFmtId="0" fontId="17" fillId="5" borderId="56" xfId="17" applyFont="1" applyFill="1" applyBorder="1" applyAlignment="1">
      <alignment horizontal="center" vertical="center" wrapText="1"/>
    </xf>
    <xf numFmtId="0" fontId="17" fillId="5" borderId="58" xfId="17" applyFont="1" applyFill="1" applyBorder="1" applyAlignment="1">
      <alignment horizontal="center" vertical="center" wrapText="1"/>
    </xf>
    <xf numFmtId="0" fontId="17" fillId="5" borderId="71" xfId="17" applyFont="1" applyFill="1" applyBorder="1" applyAlignment="1">
      <alignment horizontal="center" vertical="center" wrapText="1"/>
    </xf>
    <xf numFmtId="176" fontId="17" fillId="5" borderId="62" xfId="11" applyNumberFormat="1" applyFont="1" applyFill="1" applyBorder="1" applyAlignment="1">
      <alignment horizontal="center" vertical="center" textRotation="255" wrapText="1"/>
    </xf>
    <xf numFmtId="176" fontId="18" fillId="5" borderId="60" xfId="11" applyNumberFormat="1" applyFont="1" applyFill="1" applyBorder="1" applyAlignment="1">
      <alignment horizontal="center" vertical="center" wrapText="1"/>
    </xf>
    <xf numFmtId="0" fontId="36" fillId="0" borderId="6" xfId="17" applyFont="1" applyBorder="1" applyAlignment="1">
      <alignment horizontal="left" vertical="center"/>
    </xf>
    <xf numFmtId="0" fontId="23" fillId="0" borderId="6" xfId="17" applyFont="1" applyBorder="1" applyAlignment="1">
      <alignment horizontal="left" vertical="center"/>
    </xf>
    <xf numFmtId="176" fontId="13" fillId="3" borderId="25" xfId="11" applyNumberFormat="1" applyFont="1" applyFill="1" applyBorder="1" applyAlignment="1">
      <alignment horizontal="center" vertical="center"/>
    </xf>
    <xf numFmtId="176" fontId="13" fillId="3" borderId="31" xfId="11" applyNumberFormat="1" applyFont="1" applyFill="1" applyBorder="1" applyAlignment="1">
      <alignment horizontal="center" vertical="center"/>
    </xf>
    <xf numFmtId="176" fontId="13" fillId="3" borderId="26" xfId="11" applyNumberFormat="1" applyFont="1" applyFill="1" applyBorder="1" applyAlignment="1">
      <alignment horizontal="center" vertical="center"/>
    </xf>
    <xf numFmtId="176" fontId="21" fillId="4" borderId="37" xfId="11" applyNumberFormat="1" applyFont="1" applyFill="1" applyBorder="1" applyAlignment="1">
      <alignment horizontal="center" vertical="center"/>
    </xf>
    <xf numFmtId="176" fontId="21" fillId="4" borderId="45" xfId="11" applyNumberFormat="1" applyFont="1" applyFill="1" applyBorder="1" applyAlignment="1">
      <alignment horizontal="center" vertical="center"/>
    </xf>
    <xf numFmtId="176" fontId="21" fillId="4" borderId="0" xfId="11" applyNumberFormat="1" applyFont="1" applyFill="1" applyAlignment="1">
      <alignment horizontal="center" vertical="center"/>
    </xf>
    <xf numFmtId="176" fontId="21" fillId="4" borderId="3" xfId="11" applyNumberFormat="1" applyFont="1" applyFill="1" applyBorder="1" applyAlignment="1">
      <alignment horizontal="center" vertical="center"/>
    </xf>
    <xf numFmtId="176" fontId="21" fillId="4" borderId="53" xfId="11" applyNumberFormat="1" applyFont="1" applyFill="1" applyBorder="1" applyAlignment="1">
      <alignment horizontal="center" vertical="center"/>
    </xf>
    <xf numFmtId="176" fontId="21" fillId="4" borderId="61" xfId="11" applyNumberFormat="1" applyFont="1" applyFill="1" applyBorder="1" applyAlignment="1">
      <alignment horizontal="center" vertical="center"/>
    </xf>
    <xf numFmtId="176" fontId="13" fillId="3" borderId="47" xfId="11" applyNumberFormat="1" applyFont="1" applyFill="1" applyBorder="1" applyAlignment="1">
      <alignment horizontal="center" vertical="center"/>
    </xf>
    <xf numFmtId="176" fontId="18" fillId="5" borderId="64" xfId="11" applyNumberFormat="1" applyFont="1" applyFill="1" applyBorder="1" applyAlignment="1">
      <alignment horizontal="center" vertical="center" wrapText="1"/>
    </xf>
    <xf numFmtId="0" fontId="36" fillId="0" borderId="44" xfId="3" applyFont="1" applyBorder="1" applyAlignment="1">
      <alignment horizontal="center" vertical="center"/>
    </xf>
    <xf numFmtId="0" fontId="36" fillId="0" borderId="37" xfId="3" applyFont="1" applyBorder="1" applyAlignment="1">
      <alignment horizontal="center" vertical="center"/>
    </xf>
    <xf numFmtId="0" fontId="36" fillId="0" borderId="45" xfId="3" applyFont="1" applyBorder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3" fillId="0" borderId="3" xfId="3" applyFont="1" applyBorder="1" applyAlignment="1">
      <alignment horizontal="right" vertical="center"/>
    </xf>
    <xf numFmtId="0" fontId="17" fillId="10" borderId="34" xfId="3" applyFont="1" applyFill="1" applyBorder="1" applyAlignment="1">
      <alignment horizontal="center" vertical="center"/>
    </xf>
    <xf numFmtId="0" fontId="17" fillId="10" borderId="20" xfId="3" applyFont="1" applyFill="1" applyBorder="1" applyAlignment="1">
      <alignment horizontal="center" vertical="center"/>
    </xf>
    <xf numFmtId="0" fontId="17" fillId="10" borderId="26" xfId="3" applyFont="1" applyFill="1" applyBorder="1" applyAlignment="1">
      <alignment horizontal="center" vertical="center"/>
    </xf>
    <xf numFmtId="0" fontId="17" fillId="10" borderId="2" xfId="3" applyFont="1" applyFill="1" applyBorder="1" applyAlignment="1">
      <alignment horizontal="center" vertical="center"/>
    </xf>
    <xf numFmtId="41" fontId="17" fillId="10" borderId="36" xfId="1" applyFont="1" applyFill="1" applyBorder="1" applyAlignment="1">
      <alignment horizontal="center" vertical="center"/>
    </xf>
    <xf numFmtId="41" fontId="17" fillId="10" borderId="27" xfId="1" applyFont="1" applyFill="1" applyBorder="1" applyAlignment="1">
      <alignment horizontal="center" vertical="center"/>
    </xf>
    <xf numFmtId="41" fontId="17" fillId="10" borderId="51" xfId="1" applyFont="1" applyFill="1" applyBorder="1" applyAlignment="1">
      <alignment horizontal="center" vertical="center"/>
    </xf>
    <xf numFmtId="41" fontId="17" fillId="10" borderId="39" xfId="1" applyFont="1" applyFill="1" applyBorder="1" applyAlignment="1">
      <alignment horizontal="center" vertical="center"/>
    </xf>
    <xf numFmtId="0" fontId="17" fillId="10" borderId="43" xfId="3" applyFont="1" applyFill="1" applyBorder="1" applyAlignment="1">
      <alignment horizontal="center" vertical="center" wrapText="1"/>
    </xf>
    <xf numFmtId="0" fontId="17" fillId="10" borderId="7" xfId="3" applyFont="1" applyFill="1" applyBorder="1" applyAlignment="1">
      <alignment horizontal="center" vertical="center"/>
    </xf>
  </cellXfs>
  <cellStyles count="19">
    <cellStyle name="백분율" xfId="18" builtinId="5"/>
    <cellStyle name="쉼표 [0]" xfId="1" builtinId="6"/>
    <cellStyle name="쉼표 [0] 2" xfId="2" xr:uid="{00000000-0005-0000-0000-000001000000}"/>
    <cellStyle name="쉼표 [0] 3" xfId="5" xr:uid="{00000000-0005-0000-0000-000002000000}"/>
    <cellStyle name="쉼표 [0] 3 2" xfId="6" xr:uid="{00000000-0005-0000-0000-000003000000}"/>
    <cellStyle name="쉼표 [0] 4" xfId="8" xr:uid="{00000000-0005-0000-0000-000004000000}"/>
    <cellStyle name="표준" xfId="0" builtinId="0"/>
    <cellStyle name="표준 2" xfId="3" xr:uid="{00000000-0005-0000-0000-000006000000}"/>
    <cellStyle name="표준 2 2" xfId="17" xr:uid="{00000000-0005-0000-0000-000007000000}"/>
    <cellStyle name="표준 3" xfId="4" xr:uid="{00000000-0005-0000-0000-000008000000}"/>
    <cellStyle name="표준 3 9" xfId="16" xr:uid="{00000000-0005-0000-0000-000009000000}"/>
    <cellStyle name="표준 4" xfId="7" xr:uid="{00000000-0005-0000-0000-00000A000000}"/>
    <cellStyle name="표준 4 2" xfId="9" xr:uid="{00000000-0005-0000-0000-00000B000000}"/>
    <cellStyle name="표준 5" xfId="10" xr:uid="{00000000-0005-0000-0000-00000C000000}"/>
    <cellStyle name="표준 6" xfId="12" xr:uid="{00000000-0005-0000-0000-00000D000000}"/>
    <cellStyle name="표준 7" xfId="13" xr:uid="{00000000-0005-0000-0000-00000E000000}"/>
    <cellStyle name="표준 7 2" xfId="15" xr:uid="{00000000-0005-0000-0000-00000F000000}"/>
    <cellStyle name="표준 8" xfId="14" xr:uid="{00000000-0005-0000-0000-000010000000}"/>
    <cellStyle name="표준_10년 복지관-화정" xfId="11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0"/>
  <sheetViews>
    <sheetView tabSelected="1" view="pageBreakPreview" zoomScaleNormal="100" zoomScaleSheetLayoutView="100" workbookViewId="0">
      <selection activeCell="E10" sqref="E10:K11"/>
    </sheetView>
  </sheetViews>
  <sheetFormatPr defaultColWidth="8.88671875" defaultRowHeight="11.25" x14ac:dyDescent="0.15"/>
  <cols>
    <col min="1" max="1" width="2.6640625" style="48" customWidth="1"/>
    <col min="2" max="2" width="2.21875" style="48" customWidth="1"/>
    <col min="3" max="3" width="9.109375" style="48" customWidth="1"/>
    <col min="4" max="4" width="6.44140625" style="48" customWidth="1"/>
    <col min="5" max="5" width="10.109375" style="48" customWidth="1"/>
    <col min="6" max="6" width="10.44140625" style="48" customWidth="1"/>
    <col min="7" max="7" width="3.21875" style="48" customWidth="1"/>
    <col min="8" max="8" width="6.77734375" style="48" customWidth="1"/>
    <col min="9" max="9" width="27.88671875" style="49" customWidth="1"/>
    <col min="10" max="10" width="14.109375" style="48" customWidth="1"/>
    <col min="11" max="11" width="10.109375" style="10" bestFit="1" customWidth="1"/>
    <col min="12" max="26" width="8.88671875" style="9"/>
    <col min="27" max="27" width="21.21875" style="9" customWidth="1"/>
    <col min="28" max="16384" width="8.88671875" style="9"/>
  </cols>
  <sheetData>
    <row r="1" spans="1:20" x14ac:dyDescent="0.15">
      <c r="K1" s="9"/>
    </row>
    <row r="2" spans="1:20" ht="26.25" customHeight="1" x14ac:dyDescent="0.15">
      <c r="A2" s="462" t="s">
        <v>267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</row>
    <row r="3" spans="1:20" ht="7.5" customHeight="1" x14ac:dyDescent="0.15">
      <c r="A3" s="50"/>
      <c r="B3" s="50"/>
      <c r="C3" s="50"/>
      <c r="D3" s="50"/>
      <c r="E3" s="50"/>
      <c r="F3" s="50"/>
      <c r="G3" s="50"/>
      <c r="H3" s="50"/>
      <c r="I3" s="51"/>
      <c r="J3" s="50"/>
      <c r="K3" s="9"/>
    </row>
    <row r="4" spans="1:20" ht="26.25" customHeight="1" x14ac:dyDescent="0.15">
      <c r="A4" s="463" t="s">
        <v>189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</row>
    <row r="5" spans="1:20" s="260" customFormat="1" ht="26.25" x14ac:dyDescent="0.15">
      <c r="A5" s="261"/>
      <c r="B5" s="261"/>
      <c r="C5" s="261"/>
      <c r="D5" s="261"/>
      <c r="E5" s="256"/>
      <c r="F5" s="256"/>
      <c r="G5" s="256"/>
      <c r="H5" s="256"/>
      <c r="I5" s="256"/>
      <c r="J5" s="256"/>
      <c r="K5" s="9"/>
      <c r="L5" s="9"/>
      <c r="M5" s="9"/>
      <c r="N5" s="9"/>
      <c r="O5" s="9"/>
      <c r="P5" s="258"/>
      <c r="Q5" s="259"/>
      <c r="R5" s="259"/>
      <c r="S5" s="259"/>
      <c r="T5" s="259"/>
    </row>
    <row r="6" spans="1:20" s="260" customFormat="1" ht="26.25" customHeight="1" x14ac:dyDescent="0.15">
      <c r="A6" s="465" t="s">
        <v>261</v>
      </c>
      <c r="B6" s="465"/>
      <c r="C6" s="465"/>
      <c r="D6" s="465"/>
      <c r="E6" s="464" t="s">
        <v>450</v>
      </c>
      <c r="F6" s="464"/>
      <c r="G6" s="464"/>
      <c r="H6" s="464"/>
      <c r="I6" s="464"/>
      <c r="J6" s="464"/>
      <c r="K6" s="464"/>
      <c r="L6" s="262"/>
      <c r="M6" s="262"/>
      <c r="N6" s="262"/>
      <c r="O6" s="262"/>
      <c r="P6" s="258"/>
      <c r="Q6" s="259"/>
      <c r="R6" s="259"/>
      <c r="S6" s="259"/>
      <c r="T6" s="259"/>
    </row>
    <row r="7" spans="1:20" s="260" customFormat="1" ht="26.25" x14ac:dyDescent="0.15">
      <c r="A7" s="262"/>
      <c r="B7" s="262"/>
      <c r="C7" s="262"/>
      <c r="D7" s="262"/>
      <c r="E7" s="464"/>
      <c r="F7" s="464"/>
      <c r="G7" s="464"/>
      <c r="H7" s="464"/>
      <c r="I7" s="464"/>
      <c r="J7" s="464"/>
      <c r="K7" s="464"/>
      <c r="L7" s="262"/>
      <c r="M7" s="262"/>
      <c r="N7" s="262"/>
      <c r="O7" s="262"/>
      <c r="P7" s="258"/>
      <c r="Q7" s="259"/>
      <c r="R7" s="259"/>
      <c r="S7" s="259"/>
      <c r="T7" s="259"/>
    </row>
    <row r="8" spans="1:20" s="260" customFormat="1" ht="8.25" customHeight="1" x14ac:dyDescent="0.15">
      <c r="A8" s="262"/>
      <c r="B8" s="262"/>
      <c r="C8" s="262"/>
      <c r="D8" s="262"/>
      <c r="E8" s="262"/>
      <c r="F8" s="262"/>
      <c r="G8" s="262"/>
      <c r="H8" s="263"/>
      <c r="I8" s="262"/>
      <c r="J8" s="264"/>
      <c r="K8" s="265"/>
      <c r="L8" s="264"/>
      <c r="M8" s="265"/>
      <c r="N8" s="265"/>
      <c r="O8" s="266"/>
      <c r="P8" s="258"/>
      <c r="Q8" s="259"/>
      <c r="R8" s="259"/>
      <c r="S8" s="259"/>
      <c r="T8" s="259"/>
    </row>
    <row r="9" spans="1:20" s="260" customFormat="1" ht="8.25" customHeight="1" x14ac:dyDescent="0.15">
      <c r="A9" s="262"/>
      <c r="B9" s="262"/>
      <c r="C9" s="262"/>
      <c r="D9" s="262"/>
      <c r="E9" s="262"/>
      <c r="F9" s="262"/>
      <c r="G9" s="262"/>
      <c r="H9" s="263"/>
      <c r="I9" s="262"/>
      <c r="J9" s="264"/>
      <c r="K9" s="265"/>
      <c r="L9" s="264"/>
      <c r="M9" s="265"/>
      <c r="N9" s="265"/>
      <c r="O9" s="266"/>
      <c r="P9" s="258"/>
      <c r="Q9" s="259"/>
      <c r="R9" s="259"/>
      <c r="S9" s="259"/>
      <c r="T9" s="259"/>
    </row>
    <row r="10" spans="1:20" s="260" customFormat="1" ht="26.25" customHeight="1" x14ac:dyDescent="0.15">
      <c r="A10" s="465" t="s">
        <v>262</v>
      </c>
      <c r="B10" s="465"/>
      <c r="C10" s="465"/>
      <c r="D10" s="465"/>
      <c r="E10" s="464" t="s">
        <v>451</v>
      </c>
      <c r="F10" s="464"/>
      <c r="G10" s="464"/>
      <c r="H10" s="464"/>
      <c r="I10" s="464"/>
      <c r="J10" s="464"/>
      <c r="K10" s="464"/>
      <c r="L10" s="267"/>
      <c r="M10" s="267"/>
      <c r="N10" s="267"/>
      <c r="O10" s="267"/>
      <c r="P10" s="258"/>
      <c r="Q10" s="259"/>
      <c r="R10" s="259"/>
      <c r="S10" s="259"/>
      <c r="T10" s="259"/>
    </row>
    <row r="11" spans="1:20" s="260" customFormat="1" ht="10.5" customHeight="1" x14ac:dyDescent="0.15">
      <c r="A11" s="262"/>
      <c r="B11" s="262"/>
      <c r="C11" s="262"/>
      <c r="D11" s="262"/>
      <c r="E11" s="464"/>
      <c r="F11" s="464"/>
      <c r="G11" s="464"/>
      <c r="H11" s="464"/>
      <c r="I11" s="464"/>
      <c r="J11" s="464"/>
      <c r="K11" s="464"/>
      <c r="L11" s="267"/>
      <c r="M11" s="267"/>
      <c r="N11" s="267"/>
      <c r="O11" s="267"/>
      <c r="P11" s="258"/>
      <c r="Q11" s="259"/>
      <c r="R11" s="259"/>
      <c r="S11" s="259"/>
      <c r="T11" s="259"/>
    </row>
    <row r="12" spans="1:20" s="260" customFormat="1" ht="9" customHeight="1" x14ac:dyDescent="0.15">
      <c r="A12" s="262"/>
      <c r="B12" s="262"/>
      <c r="C12" s="262"/>
      <c r="D12" s="262"/>
      <c r="E12" s="262"/>
      <c r="F12" s="262"/>
      <c r="G12" s="262"/>
      <c r="H12" s="266"/>
      <c r="I12" s="262"/>
      <c r="J12" s="264"/>
      <c r="K12" s="265"/>
      <c r="L12" s="264"/>
      <c r="M12" s="265"/>
      <c r="N12" s="265"/>
      <c r="O12" s="266"/>
      <c r="P12" s="258"/>
      <c r="Q12" s="259"/>
      <c r="R12" s="259"/>
      <c r="S12" s="259"/>
      <c r="T12" s="259"/>
    </row>
    <row r="13" spans="1:20" s="260" customFormat="1" ht="8.25" customHeight="1" x14ac:dyDescent="0.15">
      <c r="A13" s="262"/>
      <c r="B13" s="262"/>
      <c r="C13" s="262"/>
      <c r="D13" s="262"/>
      <c r="E13" s="262"/>
      <c r="F13" s="262"/>
      <c r="G13" s="262"/>
      <c r="H13" s="263"/>
      <c r="I13" s="262"/>
      <c r="J13" s="264"/>
      <c r="K13" s="265"/>
      <c r="L13" s="264"/>
      <c r="M13" s="265"/>
      <c r="N13" s="265"/>
      <c r="O13" s="266"/>
      <c r="P13" s="258"/>
      <c r="Q13" s="259"/>
      <c r="R13" s="259"/>
      <c r="S13" s="259"/>
      <c r="T13" s="259"/>
    </row>
    <row r="14" spans="1:20" s="260" customFormat="1" ht="31.5" customHeight="1" x14ac:dyDescent="0.15">
      <c r="A14" s="465" t="s">
        <v>263</v>
      </c>
      <c r="B14" s="465"/>
      <c r="C14" s="465"/>
      <c r="D14" s="465"/>
      <c r="E14" s="464" t="s">
        <v>268</v>
      </c>
      <c r="F14" s="464"/>
      <c r="G14" s="464"/>
      <c r="H14" s="464"/>
      <c r="I14" s="464"/>
      <c r="J14" s="464"/>
      <c r="K14" s="464"/>
      <c r="L14" s="267"/>
      <c r="M14" s="267"/>
      <c r="N14" s="267"/>
      <c r="O14" s="267"/>
      <c r="P14" s="258"/>
      <c r="Q14" s="259"/>
      <c r="R14" s="259"/>
      <c r="S14" s="259"/>
      <c r="T14" s="259"/>
    </row>
    <row r="15" spans="1:20" s="260" customFormat="1" ht="8.25" customHeight="1" x14ac:dyDescent="0.15">
      <c r="A15" s="262"/>
      <c r="B15" s="265"/>
      <c r="C15" s="265"/>
      <c r="D15" s="265"/>
      <c r="E15" s="464"/>
      <c r="F15" s="464"/>
      <c r="G15" s="464"/>
      <c r="H15" s="464"/>
      <c r="I15" s="464"/>
      <c r="J15" s="464"/>
      <c r="K15" s="464"/>
      <c r="L15" s="264"/>
      <c r="M15" s="265"/>
      <c r="N15" s="265"/>
      <c r="O15" s="266"/>
      <c r="P15" s="258"/>
      <c r="Q15" s="259"/>
      <c r="R15" s="259"/>
      <c r="S15" s="259"/>
      <c r="T15" s="259"/>
    </row>
    <row r="16" spans="1:20" s="260" customFormat="1" ht="8.25" customHeight="1" x14ac:dyDescent="0.15">
      <c r="A16" s="262"/>
      <c r="B16" s="265"/>
      <c r="C16" s="265"/>
      <c r="D16" s="265"/>
      <c r="E16" s="262"/>
      <c r="F16" s="262"/>
      <c r="G16" s="262"/>
      <c r="H16" s="263"/>
      <c r="I16" s="262"/>
      <c r="J16" s="264"/>
      <c r="K16" s="265"/>
      <c r="L16" s="264"/>
      <c r="M16" s="265"/>
      <c r="N16" s="265"/>
      <c r="O16" s="266"/>
      <c r="P16" s="258"/>
      <c r="Q16" s="259"/>
      <c r="R16" s="259"/>
      <c r="S16" s="259"/>
      <c r="T16" s="259"/>
    </row>
    <row r="17" spans="1:20" s="260" customFormat="1" ht="8.25" customHeight="1" x14ac:dyDescent="0.15">
      <c r="A17" s="262"/>
      <c r="B17" s="265"/>
      <c r="C17" s="265"/>
      <c r="D17" s="265"/>
      <c r="E17" s="262"/>
      <c r="F17" s="262"/>
      <c r="G17" s="262"/>
      <c r="H17" s="263"/>
      <c r="I17" s="262"/>
      <c r="J17" s="264"/>
      <c r="K17" s="265"/>
      <c r="L17" s="264"/>
      <c r="M17" s="265"/>
      <c r="N17" s="265"/>
      <c r="O17" s="266"/>
      <c r="P17" s="258"/>
      <c r="Q17" s="259"/>
      <c r="R17" s="259"/>
      <c r="S17" s="259"/>
      <c r="T17" s="259"/>
    </row>
    <row r="18" spans="1:20" s="260" customFormat="1" ht="24.75" customHeight="1" x14ac:dyDescent="0.15">
      <c r="A18" s="465" t="s">
        <v>264</v>
      </c>
      <c r="B18" s="465"/>
      <c r="C18" s="465"/>
      <c r="D18" s="465"/>
      <c r="E18" s="464" t="s">
        <v>260</v>
      </c>
      <c r="F18" s="464"/>
      <c r="G18" s="464"/>
      <c r="H18" s="464"/>
      <c r="I18" s="464"/>
      <c r="J18" s="464"/>
      <c r="K18" s="464"/>
      <c r="L18" s="267"/>
      <c r="M18" s="267"/>
      <c r="N18" s="267"/>
      <c r="O18" s="267"/>
      <c r="P18" s="258"/>
      <c r="Q18" s="259"/>
      <c r="R18" s="259"/>
      <c r="S18" s="259"/>
      <c r="T18" s="259"/>
    </row>
    <row r="19" spans="1:20" s="260" customFormat="1" ht="25.5" customHeight="1" x14ac:dyDescent="0.15">
      <c r="A19" s="262"/>
      <c r="B19" s="265"/>
      <c r="C19" s="265"/>
      <c r="D19" s="265"/>
      <c r="E19" s="464"/>
      <c r="F19" s="464"/>
      <c r="G19" s="464"/>
      <c r="H19" s="464"/>
      <c r="I19" s="464"/>
      <c r="J19" s="464"/>
      <c r="K19" s="464"/>
      <c r="L19" s="267"/>
      <c r="M19" s="267"/>
      <c r="N19" s="267"/>
      <c r="O19" s="267"/>
      <c r="P19" s="258"/>
      <c r="Q19" s="259"/>
      <c r="R19" s="259"/>
      <c r="S19" s="259"/>
      <c r="T19" s="259"/>
    </row>
    <row r="20" spans="1:20" s="260" customFormat="1" ht="8.25" customHeight="1" x14ac:dyDescent="0.15">
      <c r="A20" s="262"/>
      <c r="B20" s="265"/>
      <c r="C20" s="265"/>
      <c r="D20" s="265"/>
      <c r="E20" s="262"/>
      <c r="F20" s="262"/>
      <c r="G20" s="262"/>
      <c r="H20" s="263"/>
      <c r="I20" s="262"/>
      <c r="J20" s="264"/>
      <c r="K20" s="265"/>
      <c r="L20" s="264"/>
      <c r="M20" s="265"/>
      <c r="N20" s="265"/>
      <c r="O20" s="266"/>
      <c r="P20" s="258"/>
      <c r="Q20" s="259"/>
      <c r="R20" s="259"/>
      <c r="S20" s="259"/>
      <c r="T20" s="259"/>
    </row>
    <row r="21" spans="1:20" s="260" customFormat="1" ht="8.25" customHeight="1" x14ac:dyDescent="0.15">
      <c r="A21" s="262"/>
      <c r="B21" s="265"/>
      <c r="C21" s="265"/>
      <c r="D21" s="265"/>
      <c r="E21" s="262"/>
      <c r="F21" s="262"/>
      <c r="G21" s="262"/>
      <c r="H21" s="263"/>
      <c r="I21" s="262"/>
      <c r="J21" s="264"/>
      <c r="K21" s="265"/>
      <c r="L21" s="264"/>
      <c r="M21" s="265"/>
      <c r="N21" s="265"/>
      <c r="O21" s="266"/>
      <c r="P21" s="258"/>
      <c r="Q21" s="259"/>
      <c r="R21" s="259"/>
      <c r="S21" s="259"/>
      <c r="T21" s="259"/>
    </row>
    <row r="22" spans="1:20" s="260" customFormat="1" ht="27.6" customHeight="1" x14ac:dyDescent="0.15">
      <c r="A22" s="465" t="s">
        <v>266</v>
      </c>
      <c r="B22" s="465"/>
      <c r="C22" s="465"/>
      <c r="D22" s="465"/>
      <c r="E22" s="464" t="s">
        <v>265</v>
      </c>
      <c r="F22" s="464"/>
      <c r="G22" s="464"/>
      <c r="H22" s="464"/>
      <c r="I22" s="464"/>
      <c r="J22" s="464"/>
      <c r="K22" s="464"/>
      <c r="L22" s="267"/>
      <c r="M22" s="267"/>
      <c r="N22" s="267"/>
      <c r="O22" s="267"/>
      <c r="P22" s="258"/>
      <c r="Q22" s="259"/>
      <c r="R22" s="259"/>
      <c r="S22" s="259"/>
      <c r="T22" s="259"/>
    </row>
    <row r="23" spans="1:20" s="260" customFormat="1" ht="48" customHeight="1" x14ac:dyDescent="0.15">
      <c r="A23" s="262"/>
      <c r="B23" s="262"/>
      <c r="C23" s="262"/>
      <c r="D23" s="262"/>
      <c r="E23" s="464"/>
      <c r="F23" s="464"/>
      <c r="G23" s="464"/>
      <c r="H23" s="464"/>
      <c r="I23" s="464"/>
      <c r="J23" s="464"/>
      <c r="K23" s="464"/>
      <c r="L23" s="267"/>
      <c r="M23" s="267"/>
      <c r="N23" s="267"/>
      <c r="O23" s="267"/>
      <c r="P23" s="258"/>
      <c r="Q23" s="259"/>
      <c r="R23" s="259"/>
      <c r="S23" s="259"/>
      <c r="T23" s="259"/>
    </row>
    <row r="24" spans="1:20" s="260" customFormat="1" ht="8.25" customHeight="1" x14ac:dyDescent="0.15">
      <c r="A24" s="262"/>
      <c r="B24" s="265"/>
      <c r="C24" s="265"/>
      <c r="D24" s="265"/>
      <c r="E24" s="262"/>
      <c r="F24" s="262"/>
      <c r="G24" s="262"/>
      <c r="H24" s="263"/>
      <c r="I24" s="262"/>
      <c r="J24" s="264"/>
      <c r="K24" s="265"/>
      <c r="L24" s="264"/>
      <c r="M24" s="265"/>
      <c r="N24" s="265"/>
      <c r="O24" s="266"/>
      <c r="P24" s="258"/>
      <c r="Q24" s="259"/>
      <c r="R24" s="259"/>
      <c r="S24" s="259"/>
      <c r="T24" s="259"/>
    </row>
    <row r="25" spans="1:20" s="260" customFormat="1" ht="8.25" customHeight="1" x14ac:dyDescent="0.15">
      <c r="A25" s="262"/>
      <c r="B25" s="265"/>
      <c r="C25" s="265"/>
      <c r="D25" s="265"/>
      <c r="E25" s="262"/>
      <c r="F25" s="262"/>
      <c r="G25" s="262"/>
      <c r="H25" s="263"/>
      <c r="I25" s="262"/>
      <c r="J25" s="264"/>
      <c r="K25" s="265"/>
      <c r="L25" s="264"/>
      <c r="M25" s="265"/>
      <c r="N25" s="265"/>
      <c r="O25" s="266"/>
      <c r="P25" s="258"/>
      <c r="Q25" s="259"/>
      <c r="R25" s="259"/>
      <c r="S25" s="259"/>
      <c r="T25" s="259"/>
    </row>
    <row r="26" spans="1:20" ht="24.75" customHeight="1" x14ac:dyDescent="0.15">
      <c r="K26" s="9"/>
    </row>
    <row r="180" ht="11.25" customHeight="1" x14ac:dyDescent="0.15"/>
  </sheetData>
  <mergeCells count="12">
    <mergeCell ref="A2:K2"/>
    <mergeCell ref="A4:K4"/>
    <mergeCell ref="E22:K23"/>
    <mergeCell ref="E14:K15"/>
    <mergeCell ref="E18:K19"/>
    <mergeCell ref="E10:K11"/>
    <mergeCell ref="E6:K7"/>
    <mergeCell ref="A22:D22"/>
    <mergeCell ref="A6:D6"/>
    <mergeCell ref="A10:D10"/>
    <mergeCell ref="A14:D14"/>
    <mergeCell ref="A18:D18"/>
  </mergeCells>
  <phoneticPr fontId="14" type="noConversion"/>
  <printOptions horizontalCentered="1"/>
  <pageMargins left="0" right="0" top="0.59055118110236227" bottom="0.6692913385826772" header="0.47244094488188981" footer="0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50"/>
  <sheetViews>
    <sheetView view="pageBreakPreview" topLeftCell="A7" zoomScale="85" zoomScaleNormal="85" zoomScaleSheetLayoutView="85" workbookViewId="0">
      <selection activeCell="D5" sqref="D5"/>
    </sheetView>
  </sheetViews>
  <sheetFormatPr defaultRowHeight="13.5" x14ac:dyDescent="0.15"/>
  <cols>
    <col min="1" max="2" width="6.88671875" customWidth="1"/>
    <col min="3" max="3" width="11.44140625" customWidth="1"/>
    <col min="4" max="4" width="9.88671875" style="3" customWidth="1"/>
    <col min="5" max="5" width="10.33203125" style="3" customWidth="1"/>
    <col min="6" max="6" width="7" style="6" bestFit="1" customWidth="1"/>
    <col min="7" max="8" width="6.77734375" customWidth="1"/>
    <col min="9" max="9" width="11.44140625" customWidth="1"/>
    <col min="10" max="10" width="9.88671875" style="6" customWidth="1"/>
    <col min="11" max="11" width="9.88671875" style="5" customWidth="1"/>
    <col min="12" max="12" width="7" style="5" bestFit="1" customWidth="1"/>
    <col min="13" max="13" width="10.44140625" customWidth="1"/>
    <col min="14" max="14" width="12.77734375" bestFit="1" customWidth="1"/>
    <col min="20" max="20" width="10.5546875" bestFit="1" customWidth="1"/>
    <col min="26" max="26" width="21.21875" customWidth="1"/>
  </cols>
  <sheetData>
    <row r="1" spans="1:20" ht="25.5" x14ac:dyDescent="0.15">
      <c r="A1" s="482" t="s">
        <v>421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</row>
    <row r="2" spans="1:20" ht="22.5" customHeight="1" thickBot="1" x14ac:dyDescent="0.2">
      <c r="A2" s="483" t="s">
        <v>47</v>
      </c>
      <c r="B2" s="483"/>
      <c r="C2" s="483"/>
      <c r="D2" s="483"/>
      <c r="E2" s="483"/>
      <c r="F2" s="438"/>
      <c r="G2" s="23"/>
      <c r="H2" s="23"/>
      <c r="I2" s="23"/>
      <c r="J2" s="438"/>
      <c r="K2" s="453"/>
      <c r="L2" s="454" t="s">
        <v>425</v>
      </c>
    </row>
    <row r="3" spans="1:20" ht="30" customHeight="1" x14ac:dyDescent="0.15">
      <c r="A3" s="484" t="s">
        <v>43</v>
      </c>
      <c r="B3" s="485"/>
      <c r="C3" s="485"/>
      <c r="D3" s="485"/>
      <c r="E3" s="485"/>
      <c r="F3" s="486"/>
      <c r="G3" s="487" t="s">
        <v>12</v>
      </c>
      <c r="H3" s="487"/>
      <c r="I3" s="488"/>
      <c r="J3" s="487"/>
      <c r="K3" s="487"/>
      <c r="L3" s="488"/>
    </row>
    <row r="4" spans="1:20" ht="35.25" customHeight="1" thickBot="1" x14ac:dyDescent="0.2">
      <c r="A4" s="281" t="s">
        <v>97</v>
      </c>
      <c r="B4" s="282" t="s">
        <v>100</v>
      </c>
      <c r="C4" s="282" t="s">
        <v>98</v>
      </c>
      <c r="D4" s="283" t="s">
        <v>249</v>
      </c>
      <c r="E4" s="284" t="s">
        <v>420</v>
      </c>
      <c r="F4" s="283" t="s">
        <v>86</v>
      </c>
      <c r="G4" s="285" t="s">
        <v>97</v>
      </c>
      <c r="H4" s="285" t="s">
        <v>100</v>
      </c>
      <c r="I4" s="285" t="s">
        <v>98</v>
      </c>
      <c r="J4" s="283" t="s">
        <v>249</v>
      </c>
      <c r="K4" s="284" t="s">
        <v>420</v>
      </c>
      <c r="L4" s="446" t="s">
        <v>86</v>
      </c>
    </row>
    <row r="5" spans="1:20" ht="33" customHeight="1" thickTop="1" x14ac:dyDescent="0.15">
      <c r="A5" s="489" t="s">
        <v>103</v>
      </c>
      <c r="B5" s="490"/>
      <c r="C5" s="491"/>
      <c r="D5" s="278">
        <f>SUM(D6,D7,D10,D13,D16)</f>
        <v>185570000</v>
      </c>
      <c r="E5" s="278">
        <f>SUM(E6,E7,E10,E13,E16)</f>
        <v>173300000</v>
      </c>
      <c r="F5" s="278">
        <f>D5-E5</f>
        <v>12270000</v>
      </c>
      <c r="G5" s="492" t="s">
        <v>103</v>
      </c>
      <c r="H5" s="493"/>
      <c r="I5" s="494"/>
      <c r="J5" s="279">
        <f>SUM(J6,J22,J29,J30)</f>
        <v>185570000</v>
      </c>
      <c r="K5" s="279">
        <f>SUM(K6,K22,K29,K30)</f>
        <v>173300000</v>
      </c>
      <c r="L5" s="280">
        <f>J5-K5</f>
        <v>12270000</v>
      </c>
      <c r="M5" s="5"/>
      <c r="N5" s="461"/>
      <c r="T5" s="461"/>
    </row>
    <row r="6" spans="1:20" ht="33" customHeight="1" x14ac:dyDescent="0.15">
      <c r="A6" s="439" t="s">
        <v>18</v>
      </c>
      <c r="B6" s="437" t="s">
        <v>18</v>
      </c>
      <c r="C6" s="437" t="s">
        <v>19</v>
      </c>
      <c r="D6" s="233">
        <f>'센터 세입내역'!D5</f>
        <v>163506000</v>
      </c>
      <c r="E6" s="233">
        <f>'센터 세입내역'!E5</f>
        <v>153784000</v>
      </c>
      <c r="F6" s="234">
        <f t="shared" ref="F6:F12" si="0">D6-E6</f>
        <v>9722000</v>
      </c>
      <c r="G6" s="466" t="s">
        <v>220</v>
      </c>
      <c r="H6" s="469" t="s">
        <v>139</v>
      </c>
      <c r="I6" s="470"/>
      <c r="J6" s="225">
        <f>SUM(J7,J13,J15)</f>
        <v>158269000</v>
      </c>
      <c r="K6" s="225">
        <f>SUM(K7,K13,K15)</f>
        <v>154495000</v>
      </c>
      <c r="L6" s="234">
        <f>J6-K6</f>
        <v>3774000</v>
      </c>
      <c r="M6" s="5"/>
    </row>
    <row r="7" spans="1:20" ht="33" customHeight="1" x14ac:dyDescent="0.15">
      <c r="A7" s="479" t="s">
        <v>145</v>
      </c>
      <c r="B7" s="477" t="s">
        <v>99</v>
      </c>
      <c r="C7" s="478"/>
      <c r="D7" s="224">
        <f>SUM(D8:D9)</f>
        <v>11500000</v>
      </c>
      <c r="E7" s="224">
        <f>SUM(E8:E9)</f>
        <v>4500000</v>
      </c>
      <c r="F7" s="234">
        <f t="shared" si="0"/>
        <v>7000000</v>
      </c>
      <c r="G7" s="467"/>
      <c r="H7" s="466" t="s">
        <v>219</v>
      </c>
      <c r="I7" s="226" t="s">
        <v>22</v>
      </c>
      <c r="J7" s="225">
        <f>SUM(J8:J12)</f>
        <v>148929000</v>
      </c>
      <c r="K7" s="225">
        <f>SUM(K8:K12)</f>
        <v>145215000</v>
      </c>
      <c r="L7" s="251">
        <f>J7-K7</f>
        <v>3714000</v>
      </c>
      <c r="M7" s="5"/>
      <c r="N7" s="461"/>
      <c r="T7" s="461"/>
    </row>
    <row r="8" spans="1:20" ht="33" customHeight="1" x14ac:dyDescent="0.15">
      <c r="A8" s="480"/>
      <c r="B8" s="495" t="s">
        <v>20</v>
      </c>
      <c r="C8" s="228" t="s">
        <v>21</v>
      </c>
      <c r="D8" s="224">
        <f>'센터 세입내역'!D13</f>
        <v>11200000</v>
      </c>
      <c r="E8" s="233">
        <f>'센터 세입내역'!E13</f>
        <v>4200000</v>
      </c>
      <c r="F8" s="234">
        <f t="shared" si="0"/>
        <v>7000000</v>
      </c>
      <c r="G8" s="467"/>
      <c r="H8" s="467"/>
      <c r="I8" s="226" t="s">
        <v>96</v>
      </c>
      <c r="J8" s="225">
        <f>센터세출내역!D7</f>
        <v>105695000</v>
      </c>
      <c r="K8" s="224">
        <f>센터세출내역!E7</f>
        <v>102260000</v>
      </c>
      <c r="L8" s="251">
        <f t="shared" ref="L8:L12" si="1">J8-K8</f>
        <v>3435000</v>
      </c>
      <c r="M8" s="5"/>
    </row>
    <row r="9" spans="1:20" ht="33" customHeight="1" x14ac:dyDescent="0.15">
      <c r="A9" s="481"/>
      <c r="B9" s="496"/>
      <c r="C9" s="228" t="s">
        <v>16</v>
      </c>
      <c r="D9" s="224">
        <f>'센터 세입내역'!D17</f>
        <v>300000</v>
      </c>
      <c r="E9" s="233">
        <f>'센터 세입내역'!E17</f>
        <v>300000</v>
      </c>
      <c r="F9" s="234">
        <f t="shared" si="0"/>
        <v>0</v>
      </c>
      <c r="G9" s="467"/>
      <c r="H9" s="467"/>
      <c r="I9" s="226" t="s">
        <v>70</v>
      </c>
      <c r="J9" s="227">
        <f>센터세출내역!D11</f>
        <v>8640000</v>
      </c>
      <c r="K9" s="224">
        <f>센터세출내역!E11</f>
        <v>4642000</v>
      </c>
      <c r="L9" s="251">
        <f t="shared" si="1"/>
        <v>3998000</v>
      </c>
      <c r="M9" s="5"/>
    </row>
    <row r="10" spans="1:20" ht="33" customHeight="1" x14ac:dyDescent="0.15">
      <c r="A10" s="479" t="s">
        <v>203</v>
      </c>
      <c r="B10" s="477" t="s">
        <v>99</v>
      </c>
      <c r="C10" s="478"/>
      <c r="D10" s="224">
        <f>SUM(D11:D12)</f>
        <v>7000000</v>
      </c>
      <c r="E10" s="224">
        <f>SUM(E11:E12)</f>
        <v>10000000</v>
      </c>
      <c r="F10" s="234">
        <f t="shared" si="0"/>
        <v>-3000000</v>
      </c>
      <c r="G10" s="467"/>
      <c r="H10" s="467"/>
      <c r="I10" s="437" t="s">
        <v>83</v>
      </c>
      <c r="J10" s="227">
        <f>센터세출내역!D17</f>
        <v>10987000</v>
      </c>
      <c r="K10" s="224">
        <f>센터세출내역!E17</f>
        <v>13320000</v>
      </c>
      <c r="L10" s="251">
        <f t="shared" si="1"/>
        <v>-2333000</v>
      </c>
      <c r="M10" s="5"/>
      <c r="N10" s="461"/>
    </row>
    <row r="11" spans="1:20" ht="33" customHeight="1" x14ac:dyDescent="0.15">
      <c r="A11" s="480"/>
      <c r="B11" s="466" t="s">
        <v>203</v>
      </c>
      <c r="C11" s="436" t="s">
        <v>204</v>
      </c>
      <c r="D11" s="224">
        <f>'센터 세입내역'!D19</f>
        <v>7000000</v>
      </c>
      <c r="E11" s="233">
        <f>'센터 세입내역'!E19</f>
        <v>10000000</v>
      </c>
      <c r="F11" s="234">
        <f t="shared" si="0"/>
        <v>-3000000</v>
      </c>
      <c r="G11" s="467"/>
      <c r="H11" s="467"/>
      <c r="I11" s="437" t="s">
        <v>82</v>
      </c>
      <c r="J11" s="227">
        <f>센터세출내역!D18</f>
        <v>12600000</v>
      </c>
      <c r="K11" s="224">
        <f>센터세출내역!E18</f>
        <v>14471000</v>
      </c>
      <c r="L11" s="251">
        <f t="shared" si="1"/>
        <v>-1871000</v>
      </c>
      <c r="M11" s="5"/>
    </row>
    <row r="12" spans="1:20" ht="33" customHeight="1" x14ac:dyDescent="0.15">
      <c r="A12" s="481"/>
      <c r="B12" s="468"/>
      <c r="C12" s="230" t="s">
        <v>205</v>
      </c>
      <c r="D12" s="253">
        <f>'센터 세입내역'!D20</f>
        <v>0</v>
      </c>
      <c r="E12" s="253">
        <f>'센터 세입내역'!E20</f>
        <v>0</v>
      </c>
      <c r="F12" s="253">
        <f t="shared" si="0"/>
        <v>0</v>
      </c>
      <c r="G12" s="467"/>
      <c r="H12" s="468"/>
      <c r="I12" s="437" t="s">
        <v>35</v>
      </c>
      <c r="J12" s="227">
        <f>센터세출내역!D19</f>
        <v>11007000</v>
      </c>
      <c r="K12" s="224">
        <f>센터세출내역!E19</f>
        <v>10522000</v>
      </c>
      <c r="L12" s="251">
        <f t="shared" si="1"/>
        <v>485000</v>
      </c>
      <c r="M12" s="5"/>
    </row>
    <row r="13" spans="1:20" ht="33" customHeight="1" x14ac:dyDescent="0.15">
      <c r="A13" s="474" t="s">
        <v>224</v>
      </c>
      <c r="B13" s="469" t="s">
        <v>99</v>
      </c>
      <c r="C13" s="470"/>
      <c r="D13" s="224">
        <f>SUM(D14:D15)</f>
        <v>3456000</v>
      </c>
      <c r="E13" s="224">
        <f>SUM(E14:E15)</f>
        <v>5009000</v>
      </c>
      <c r="F13" s="234">
        <f t="shared" ref="F13:F18" si="2">D13-E13</f>
        <v>-1553000</v>
      </c>
      <c r="G13" s="467"/>
      <c r="H13" s="466" t="s">
        <v>222</v>
      </c>
      <c r="I13" s="437" t="s">
        <v>2</v>
      </c>
      <c r="J13" s="227">
        <f>SUM(J14)</f>
        <v>300000</v>
      </c>
      <c r="K13" s="227">
        <f>SUM(K14)</f>
        <v>300000</v>
      </c>
      <c r="L13" s="447">
        <f>J13-K13</f>
        <v>0</v>
      </c>
      <c r="M13" s="5"/>
      <c r="N13" s="461"/>
    </row>
    <row r="14" spans="1:20" ht="29.25" customHeight="1" x14ac:dyDescent="0.15">
      <c r="A14" s="475"/>
      <c r="B14" s="466" t="s">
        <v>224</v>
      </c>
      <c r="C14" s="226" t="s">
        <v>198</v>
      </c>
      <c r="D14" s="224">
        <f>'센터 세입내역'!D22</f>
        <v>166000</v>
      </c>
      <c r="E14" s="233">
        <f>'센터 세입내역'!E22</f>
        <v>430000</v>
      </c>
      <c r="F14" s="234">
        <f t="shared" si="2"/>
        <v>-264000</v>
      </c>
      <c r="G14" s="467"/>
      <c r="H14" s="468"/>
      <c r="I14" s="437" t="s">
        <v>254</v>
      </c>
      <c r="J14" s="227">
        <f>센터세출내역!D26</f>
        <v>300000</v>
      </c>
      <c r="K14" s="224">
        <f>센터세출내역!E26</f>
        <v>300000</v>
      </c>
      <c r="L14" s="447">
        <f>J14-K14</f>
        <v>0</v>
      </c>
      <c r="M14" s="5"/>
    </row>
    <row r="15" spans="1:20" ht="33" customHeight="1" x14ac:dyDescent="0.15">
      <c r="A15" s="476"/>
      <c r="B15" s="468"/>
      <c r="C15" s="226" t="s">
        <v>199</v>
      </c>
      <c r="D15" s="224">
        <f>'센터 세입내역'!D25</f>
        <v>3290000</v>
      </c>
      <c r="E15" s="233">
        <f>'센터 세입내역'!E25</f>
        <v>4579000</v>
      </c>
      <c r="F15" s="234">
        <f t="shared" si="2"/>
        <v>-1289000</v>
      </c>
      <c r="G15" s="467"/>
      <c r="H15" s="466" t="s">
        <v>221</v>
      </c>
      <c r="I15" s="226" t="s">
        <v>22</v>
      </c>
      <c r="J15" s="225">
        <f>SUM(J16:J21)</f>
        <v>9040000</v>
      </c>
      <c r="K15" s="225">
        <f>SUM(K16:K21)</f>
        <v>8980000</v>
      </c>
      <c r="L15" s="251">
        <f t="shared" ref="L15:L21" si="3">J15-K15</f>
        <v>60000</v>
      </c>
      <c r="M15" s="5"/>
      <c r="T15" s="461"/>
    </row>
    <row r="16" spans="1:20" ht="33" customHeight="1" x14ac:dyDescent="0.15">
      <c r="A16" s="474" t="s">
        <v>6</v>
      </c>
      <c r="B16" s="469" t="s">
        <v>99</v>
      </c>
      <c r="C16" s="470"/>
      <c r="D16" s="224">
        <f>SUM(D17:D18)</f>
        <v>108000</v>
      </c>
      <c r="E16" s="224">
        <f>SUM(E17:E18)</f>
        <v>7000</v>
      </c>
      <c r="F16" s="234">
        <f t="shared" si="2"/>
        <v>101000</v>
      </c>
      <c r="G16" s="467"/>
      <c r="H16" s="467"/>
      <c r="I16" s="226" t="s">
        <v>15</v>
      </c>
      <c r="J16" s="225">
        <f>센터세출내역!D30</f>
        <v>400000</v>
      </c>
      <c r="K16" s="224">
        <f>센터세출내역!E30</f>
        <v>400000</v>
      </c>
      <c r="L16" s="447">
        <f t="shared" si="3"/>
        <v>0</v>
      </c>
      <c r="M16" s="5"/>
      <c r="N16" s="461"/>
      <c r="T16" s="461"/>
    </row>
    <row r="17" spans="1:20" ht="33" customHeight="1" x14ac:dyDescent="0.15">
      <c r="A17" s="475"/>
      <c r="B17" s="466" t="s">
        <v>6</v>
      </c>
      <c r="C17" s="226" t="s">
        <v>81</v>
      </c>
      <c r="D17" s="224">
        <f>'센터 세입내역'!D27</f>
        <v>8000</v>
      </c>
      <c r="E17" s="233">
        <f>'센터 세입내역'!E27</f>
        <v>7000</v>
      </c>
      <c r="F17" s="234">
        <f t="shared" si="2"/>
        <v>1000</v>
      </c>
      <c r="G17" s="467"/>
      <c r="H17" s="467"/>
      <c r="I17" s="226" t="s">
        <v>84</v>
      </c>
      <c r="J17" s="225">
        <f>센터세출내역!D31</f>
        <v>1450000</v>
      </c>
      <c r="K17" s="224">
        <f>센터세출내역!E31</f>
        <v>1531000</v>
      </c>
      <c r="L17" s="251">
        <f t="shared" si="3"/>
        <v>-81000</v>
      </c>
      <c r="M17" s="5"/>
    </row>
    <row r="18" spans="1:20" ht="33" customHeight="1" x14ac:dyDescent="0.15">
      <c r="A18" s="476"/>
      <c r="B18" s="468"/>
      <c r="C18" s="226" t="s">
        <v>253</v>
      </c>
      <c r="D18" s="224">
        <f>'센터 세입내역'!D31</f>
        <v>100000</v>
      </c>
      <c r="E18" s="253">
        <f>'센터 세입내역'!E31</f>
        <v>0</v>
      </c>
      <c r="F18" s="277">
        <f t="shared" si="2"/>
        <v>100000</v>
      </c>
      <c r="G18" s="467"/>
      <c r="H18" s="467"/>
      <c r="I18" s="226" t="s">
        <v>23</v>
      </c>
      <c r="J18" s="225">
        <f>센터세출내역!D38</f>
        <v>2760000</v>
      </c>
      <c r="K18" s="224">
        <f>센터세출내역!E38</f>
        <v>2760000</v>
      </c>
      <c r="L18" s="447">
        <f t="shared" si="3"/>
        <v>0</v>
      </c>
      <c r="M18" s="5"/>
    </row>
    <row r="19" spans="1:20" ht="33" customHeight="1" x14ac:dyDescent="0.15">
      <c r="A19" s="366"/>
      <c r="B19" s="448"/>
      <c r="C19" s="448"/>
      <c r="D19" s="449"/>
      <c r="E19" s="449"/>
      <c r="F19" s="449"/>
      <c r="G19" s="467"/>
      <c r="H19" s="467"/>
      <c r="I19" s="226" t="s">
        <v>25</v>
      </c>
      <c r="J19" s="225">
        <f>센터세출내역!D42</f>
        <v>2310000</v>
      </c>
      <c r="K19" s="224">
        <f>센터세출내역!E42</f>
        <v>2310000</v>
      </c>
      <c r="L19" s="447">
        <f t="shared" si="3"/>
        <v>0</v>
      </c>
      <c r="M19" s="5"/>
    </row>
    <row r="20" spans="1:20" ht="33" customHeight="1" x14ac:dyDescent="0.15">
      <c r="A20" s="366"/>
      <c r="B20" s="448"/>
      <c r="C20" s="448"/>
      <c r="D20" s="449"/>
      <c r="E20" s="449"/>
      <c r="F20" s="449"/>
      <c r="G20" s="467"/>
      <c r="H20" s="467"/>
      <c r="I20" s="226" t="s">
        <v>289</v>
      </c>
      <c r="J20" s="225">
        <f>센터세출내역!D48</f>
        <v>500000</v>
      </c>
      <c r="K20" s="224">
        <f>센터세출내역!E48</f>
        <v>500000</v>
      </c>
      <c r="L20" s="447">
        <f t="shared" si="3"/>
        <v>0</v>
      </c>
      <c r="M20" s="5"/>
    </row>
    <row r="21" spans="1:20" ht="33" customHeight="1" x14ac:dyDescent="0.15">
      <c r="A21" s="366"/>
      <c r="B21" s="448"/>
      <c r="C21" s="448"/>
      <c r="D21" s="449"/>
      <c r="E21" s="449"/>
      <c r="F21" s="449"/>
      <c r="G21" s="468"/>
      <c r="H21" s="468"/>
      <c r="I21" s="226" t="s">
        <v>3</v>
      </c>
      <c r="J21" s="225">
        <f>센터세출내역!D49</f>
        <v>1620000</v>
      </c>
      <c r="K21" s="224">
        <f>센터세출내역!E49</f>
        <v>1479000</v>
      </c>
      <c r="L21" s="251">
        <f t="shared" si="3"/>
        <v>141000</v>
      </c>
      <c r="M21" s="5"/>
    </row>
    <row r="22" spans="1:20" ht="33" customHeight="1" x14ac:dyDescent="0.15">
      <c r="A22" s="366"/>
      <c r="B22" s="448"/>
      <c r="C22" s="448"/>
      <c r="D22" s="449"/>
      <c r="E22" s="449"/>
      <c r="F22" s="449"/>
      <c r="G22" s="471" t="s">
        <v>57</v>
      </c>
      <c r="H22" s="469" t="s">
        <v>56</v>
      </c>
      <c r="I22" s="470"/>
      <c r="J22" s="224">
        <f>SUM(J23)</f>
        <v>27195000</v>
      </c>
      <c r="K22" s="224">
        <f>SUM(K23)</f>
        <v>18700000</v>
      </c>
      <c r="L22" s="251">
        <f>J22-K22</f>
        <v>8495000</v>
      </c>
      <c r="M22" s="5"/>
      <c r="T22" s="461"/>
    </row>
    <row r="23" spans="1:20" ht="33" customHeight="1" x14ac:dyDescent="0.15">
      <c r="A23" s="366"/>
      <c r="B23" s="448"/>
      <c r="C23" s="448"/>
      <c r="D23" s="449"/>
      <c r="E23" s="449"/>
      <c r="F23" s="449"/>
      <c r="G23" s="472"/>
      <c r="H23" s="466" t="s">
        <v>57</v>
      </c>
      <c r="I23" s="226" t="s">
        <v>22</v>
      </c>
      <c r="J23" s="229">
        <f>SUM(J24:J28)</f>
        <v>27195000</v>
      </c>
      <c r="K23" s="229">
        <f>SUM(K24:K28)</f>
        <v>18700000</v>
      </c>
      <c r="L23" s="251">
        <f>J23-K23</f>
        <v>8495000</v>
      </c>
      <c r="M23" s="5"/>
      <c r="T23" s="461"/>
    </row>
    <row r="24" spans="1:20" ht="29.25" customHeight="1" x14ac:dyDescent="0.15">
      <c r="A24" s="366"/>
      <c r="B24" s="448"/>
      <c r="C24" s="448"/>
      <c r="D24" s="449"/>
      <c r="E24" s="449"/>
      <c r="F24" s="449"/>
      <c r="G24" s="472"/>
      <c r="H24" s="467"/>
      <c r="I24" s="437" t="s">
        <v>92</v>
      </c>
      <c r="J24" s="229">
        <f>센터세출내역!D58</f>
        <v>1260000</v>
      </c>
      <c r="K24" s="224">
        <f>센터세출내역!E58</f>
        <v>1100000</v>
      </c>
      <c r="L24" s="251">
        <f>J24-K24</f>
        <v>160000</v>
      </c>
      <c r="M24" s="5"/>
    </row>
    <row r="25" spans="1:20" ht="32.25" customHeight="1" x14ac:dyDescent="0.15">
      <c r="A25" s="366"/>
      <c r="B25" s="448"/>
      <c r="C25" s="448"/>
      <c r="D25" s="449"/>
      <c r="E25" s="449"/>
      <c r="F25" s="449"/>
      <c r="G25" s="472"/>
      <c r="H25" s="467"/>
      <c r="I25" s="437" t="s">
        <v>95</v>
      </c>
      <c r="J25" s="229">
        <f>센터세출내역!D65</f>
        <v>15535000</v>
      </c>
      <c r="K25" s="224">
        <f>센터세출내역!E65</f>
        <v>14200000</v>
      </c>
      <c r="L25" s="251">
        <f t="shared" ref="L25" si="4">J25-K25</f>
        <v>1335000</v>
      </c>
      <c r="M25" s="5"/>
    </row>
    <row r="26" spans="1:20" ht="30" customHeight="1" x14ac:dyDescent="0.15">
      <c r="A26" s="366"/>
      <c r="B26" s="448"/>
      <c r="C26" s="448"/>
      <c r="D26" s="449"/>
      <c r="E26" s="449"/>
      <c r="F26" s="449"/>
      <c r="G26" s="472"/>
      <c r="H26" s="467"/>
      <c r="I26" s="437" t="s">
        <v>50</v>
      </c>
      <c r="J26" s="229">
        <f>센터세출내역!D87</f>
        <v>600000</v>
      </c>
      <c r="K26" s="224">
        <f>센터세출내역!E87</f>
        <v>600000</v>
      </c>
      <c r="L26" s="447">
        <f>J26-K26</f>
        <v>0</v>
      </c>
      <c r="M26" s="5"/>
    </row>
    <row r="27" spans="1:20" ht="30" customHeight="1" x14ac:dyDescent="0.15">
      <c r="A27" s="366"/>
      <c r="B27" s="448"/>
      <c r="C27" s="448"/>
      <c r="D27" s="449"/>
      <c r="E27" s="449"/>
      <c r="F27" s="449"/>
      <c r="G27" s="472"/>
      <c r="H27" s="467"/>
      <c r="I27" s="437" t="s">
        <v>424</v>
      </c>
      <c r="J27" s="229">
        <f>센터세출내역!D90</f>
        <v>2800000</v>
      </c>
      <c r="K27" s="224">
        <f>센터세출내역!E90</f>
        <v>2800000</v>
      </c>
      <c r="L27" s="447">
        <f>J27-K27</f>
        <v>0</v>
      </c>
      <c r="M27" s="5"/>
    </row>
    <row r="28" spans="1:20" ht="45.75" customHeight="1" x14ac:dyDescent="0.15">
      <c r="A28" s="366"/>
      <c r="B28" s="448"/>
      <c r="C28" s="448"/>
      <c r="D28" s="449"/>
      <c r="E28" s="449"/>
      <c r="F28" s="450"/>
      <c r="G28" s="473"/>
      <c r="H28" s="468"/>
      <c r="I28" s="431" t="s">
        <v>449</v>
      </c>
      <c r="J28" s="229">
        <f>센터세출내역!D97</f>
        <v>7000000</v>
      </c>
      <c r="K28" s="253">
        <f>센터세출내역!E97</f>
        <v>0</v>
      </c>
      <c r="L28" s="251">
        <f>J28-K28</f>
        <v>7000000</v>
      </c>
      <c r="M28" s="5"/>
    </row>
    <row r="29" spans="1:20" ht="33" customHeight="1" x14ac:dyDescent="0.15">
      <c r="A29" s="366"/>
      <c r="B29" s="448"/>
      <c r="C29" s="448"/>
      <c r="D29" s="449"/>
      <c r="E29" s="449"/>
      <c r="F29" s="449"/>
      <c r="G29" s="235" t="s">
        <v>58</v>
      </c>
      <c r="H29" s="226" t="s">
        <v>58</v>
      </c>
      <c r="I29" s="437" t="s">
        <v>58</v>
      </c>
      <c r="J29" s="229">
        <f>센터세출내역!D100</f>
        <v>100000</v>
      </c>
      <c r="K29" s="224">
        <f>센터세출내역!E100</f>
        <v>100000</v>
      </c>
      <c r="L29" s="447">
        <f>J29-K29</f>
        <v>0</v>
      </c>
      <c r="M29" s="5"/>
    </row>
    <row r="30" spans="1:20" ht="33" customHeight="1" thickBot="1" x14ac:dyDescent="0.2">
      <c r="A30" s="367"/>
      <c r="B30" s="368"/>
      <c r="C30" s="368"/>
      <c r="D30" s="369"/>
      <c r="E30" s="369"/>
      <c r="F30" s="370"/>
      <c r="G30" s="236" t="s">
        <v>255</v>
      </c>
      <c r="H30" s="236" t="s">
        <v>255</v>
      </c>
      <c r="I30" s="231" t="s">
        <v>59</v>
      </c>
      <c r="J30" s="232">
        <f>센터세출내역!D101</f>
        <v>6000</v>
      </c>
      <c r="K30" s="232">
        <f>센터세출내역!E101</f>
        <v>5000</v>
      </c>
      <c r="L30" s="251">
        <f>J30-K30</f>
        <v>1000</v>
      </c>
      <c r="M30" s="5"/>
      <c r="T30" s="461"/>
    </row>
    <row r="32" spans="1:20" ht="24.75" customHeight="1" x14ac:dyDescent="0.15"/>
    <row r="33" ht="24.75" customHeight="1" x14ac:dyDescent="0.15"/>
    <row r="34" ht="24.75" customHeight="1" x14ac:dyDescent="0.15"/>
    <row r="35" ht="24.75" customHeight="1" x14ac:dyDescent="0.15"/>
    <row r="36" ht="24.75" customHeight="1" x14ac:dyDescent="0.15"/>
    <row r="37" ht="24.75" customHeight="1" x14ac:dyDescent="0.15"/>
    <row r="38" ht="24.75" customHeight="1" x14ac:dyDescent="0.15"/>
    <row r="39" ht="24.75" customHeight="1" x14ac:dyDescent="0.15"/>
    <row r="40" ht="24.75" customHeight="1" x14ac:dyDescent="0.15"/>
    <row r="41" ht="24.75" customHeight="1" x14ac:dyDescent="0.15"/>
    <row r="42" ht="24.75" customHeight="1" x14ac:dyDescent="0.15"/>
    <row r="43" ht="24.75" customHeight="1" x14ac:dyDescent="0.15"/>
    <row r="44" ht="24.75" customHeight="1" x14ac:dyDescent="0.15"/>
    <row r="45" ht="24.75" customHeight="1" x14ac:dyDescent="0.15"/>
    <row r="46" ht="24.75" customHeight="1" x14ac:dyDescent="0.15"/>
    <row r="47" ht="24.75" customHeight="1" x14ac:dyDescent="0.15"/>
    <row r="48" ht="24.75" customHeight="1" x14ac:dyDescent="0.15"/>
    <row r="49" spans="6:6" ht="24.75" customHeight="1" x14ac:dyDescent="0.15"/>
    <row r="50" spans="6:6" ht="24.75" customHeight="1" x14ac:dyDescent="0.15"/>
    <row r="51" spans="6:6" ht="24.75" customHeight="1" x14ac:dyDescent="0.15"/>
    <row r="52" spans="6:6" ht="21.75" customHeight="1" x14ac:dyDescent="0.15"/>
    <row r="53" spans="6:6" ht="21.75" customHeight="1" x14ac:dyDescent="0.15"/>
    <row r="54" spans="6:6" ht="21.75" customHeight="1" x14ac:dyDescent="0.15">
      <c r="F54" s="6">
        <f>D54-E54</f>
        <v>0</v>
      </c>
    </row>
    <row r="69" spans="11:11" x14ac:dyDescent="0.15">
      <c r="K69" s="5">
        <v>950000</v>
      </c>
    </row>
    <row r="82" spans="7:11" x14ac:dyDescent="0.15">
      <c r="K82" s="5">
        <v>1000000</v>
      </c>
    </row>
    <row r="83" spans="7:11" x14ac:dyDescent="0.15">
      <c r="K83" s="5">
        <v>700000</v>
      </c>
    </row>
    <row r="84" spans="7:11" x14ac:dyDescent="0.15">
      <c r="K84" s="5">
        <v>1000000</v>
      </c>
    </row>
    <row r="91" spans="7:11" x14ac:dyDescent="0.15">
      <c r="G91" t="s">
        <v>162</v>
      </c>
      <c r="K91" s="5">
        <v>100000</v>
      </c>
    </row>
    <row r="250" ht="11.25" customHeight="1" x14ac:dyDescent="0.15"/>
  </sheetData>
  <mergeCells count="26">
    <mergeCell ref="B10:C10"/>
    <mergeCell ref="A10:A12"/>
    <mergeCell ref="B11:B12"/>
    <mergeCell ref="A1:L1"/>
    <mergeCell ref="A2:E2"/>
    <mergeCell ref="A3:F3"/>
    <mergeCell ref="G3:L3"/>
    <mergeCell ref="A5:C5"/>
    <mergeCell ref="G5:I5"/>
    <mergeCell ref="H6:I6"/>
    <mergeCell ref="A7:A9"/>
    <mergeCell ref="B7:C7"/>
    <mergeCell ref="B8:B9"/>
    <mergeCell ref="A16:A18"/>
    <mergeCell ref="A13:A15"/>
    <mergeCell ref="B13:C13"/>
    <mergeCell ref="B14:B15"/>
    <mergeCell ref="B16:C16"/>
    <mergeCell ref="B17:B18"/>
    <mergeCell ref="H23:H28"/>
    <mergeCell ref="H13:H14"/>
    <mergeCell ref="H15:H21"/>
    <mergeCell ref="H22:I22"/>
    <mergeCell ref="G22:G28"/>
    <mergeCell ref="G6:G21"/>
    <mergeCell ref="H7:H12"/>
  </mergeCells>
  <phoneticPr fontId="14" type="noConversion"/>
  <printOptions horizontalCentered="1"/>
  <pageMargins left="0.11811023622047245" right="0.11811023622047245" top="0.59055118110236227" bottom="0.6692913385826772" header="0.47244094488188981" footer="0"/>
  <pageSetup paperSize="9" scale="76" fitToWidth="0" orientation="portrait" r:id="rId1"/>
  <ignoredErrors>
    <ignoredError sqref="D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65"/>
  <sheetViews>
    <sheetView view="pageBreakPreview" zoomScale="85" zoomScaleNormal="100" zoomScaleSheetLayoutView="85" workbookViewId="0">
      <selection activeCell="F5" sqref="F5:F11"/>
    </sheetView>
  </sheetViews>
  <sheetFormatPr defaultRowHeight="13.5" x14ac:dyDescent="0.15"/>
  <cols>
    <col min="1" max="2" width="8.77734375" customWidth="1"/>
    <col min="3" max="3" width="12.77734375" customWidth="1"/>
    <col min="4" max="4" width="11.77734375" style="5" customWidth="1"/>
    <col min="5" max="5" width="11.77734375" style="6" customWidth="1"/>
    <col min="6" max="6" width="11.77734375" style="5" customWidth="1"/>
    <col min="7" max="7" width="36.33203125" bestFit="1" customWidth="1"/>
    <col min="8" max="8" width="17.21875" customWidth="1"/>
    <col min="9" max="9" width="5.5546875" customWidth="1"/>
    <col min="10" max="12" width="12.77734375" customWidth="1"/>
    <col min="13" max="13" width="13.77734375" bestFit="1" customWidth="1"/>
    <col min="14" max="14" width="20.33203125" bestFit="1" customWidth="1"/>
    <col min="15" max="15" width="12.6640625" bestFit="1" customWidth="1"/>
    <col min="27" max="27" width="21.21875" customWidth="1"/>
  </cols>
  <sheetData>
    <row r="1" spans="1:16" ht="30" customHeight="1" thickBot="1" x14ac:dyDescent="0.2">
      <c r="A1" s="507" t="s">
        <v>178</v>
      </c>
      <c r="B1" s="508"/>
      <c r="C1" s="508"/>
      <c r="D1" s="508"/>
      <c r="E1" s="508"/>
      <c r="F1" s="508"/>
      <c r="G1" s="509" t="s">
        <v>200</v>
      </c>
      <c r="H1" s="509"/>
      <c r="I1" s="510"/>
    </row>
    <row r="2" spans="1:16" ht="27.75" customHeight="1" x14ac:dyDescent="0.15">
      <c r="A2" s="511" t="s">
        <v>43</v>
      </c>
      <c r="B2" s="512"/>
      <c r="C2" s="512"/>
      <c r="D2" s="512"/>
      <c r="E2" s="512"/>
      <c r="F2" s="512"/>
      <c r="G2" s="487" t="s">
        <v>32</v>
      </c>
      <c r="H2" s="487"/>
      <c r="I2" s="488"/>
      <c r="J2" s="500" t="s">
        <v>201</v>
      </c>
      <c r="K2" s="501"/>
      <c r="L2" s="501"/>
    </row>
    <row r="3" spans="1:16" ht="28.5" customHeight="1" x14ac:dyDescent="0.15">
      <c r="A3" s="286" t="s">
        <v>97</v>
      </c>
      <c r="B3" s="287" t="s">
        <v>100</v>
      </c>
      <c r="C3" s="287" t="s">
        <v>98</v>
      </c>
      <c r="D3" s="420" t="s">
        <v>249</v>
      </c>
      <c r="E3" s="421" t="s">
        <v>420</v>
      </c>
      <c r="F3" s="420" t="s">
        <v>86</v>
      </c>
      <c r="G3" s="513"/>
      <c r="H3" s="513"/>
      <c r="I3" s="514"/>
      <c r="J3" s="356" t="s">
        <v>191</v>
      </c>
      <c r="K3" s="272" t="s">
        <v>192</v>
      </c>
      <c r="L3" s="272" t="s">
        <v>202</v>
      </c>
    </row>
    <row r="4" spans="1:16" ht="27.75" customHeight="1" x14ac:dyDescent="0.15">
      <c r="A4" s="515" t="s">
        <v>103</v>
      </c>
      <c r="B4" s="502"/>
      <c r="C4" s="502"/>
      <c r="D4" s="416">
        <f>D5+D12+D18+D21+D26</f>
        <v>185570000</v>
      </c>
      <c r="E4" s="416">
        <f>E5+E12+E18+E21+E26</f>
        <v>173300000</v>
      </c>
      <c r="F4" s="419">
        <f>F5+F12+F18+F21+F26</f>
        <v>12270000</v>
      </c>
      <c r="G4" s="502"/>
      <c r="H4" s="502"/>
      <c r="I4" s="503"/>
      <c r="J4" s="357"/>
      <c r="K4" s="272"/>
      <c r="L4" s="272"/>
      <c r="M4" s="352"/>
      <c r="N4" s="238"/>
      <c r="O4" s="53"/>
      <c r="P4" s="29"/>
    </row>
    <row r="5" spans="1:16" ht="27.75" customHeight="1" x14ac:dyDescent="0.15">
      <c r="A5" s="520" t="s">
        <v>18</v>
      </c>
      <c r="B5" s="523" t="s">
        <v>18</v>
      </c>
      <c r="C5" s="504" t="s">
        <v>19</v>
      </c>
      <c r="D5" s="497">
        <f>ROUNDUP(H11,-3)</f>
        <v>163506000</v>
      </c>
      <c r="E5" s="497">
        <v>153784000</v>
      </c>
      <c r="F5" s="497">
        <f>D5-E5</f>
        <v>9722000</v>
      </c>
      <c r="G5" s="74" t="s">
        <v>193</v>
      </c>
      <c r="H5" s="75">
        <v>138256000</v>
      </c>
      <c r="I5" s="76" t="s">
        <v>104</v>
      </c>
      <c r="J5" s="257">
        <f>H5</f>
        <v>138256000</v>
      </c>
      <c r="K5" s="270"/>
      <c r="L5" s="270"/>
      <c r="M5" s="353"/>
      <c r="N5" s="143"/>
      <c r="O5" s="237"/>
    </row>
    <row r="6" spans="1:16" ht="27.75" customHeight="1" x14ac:dyDescent="0.15">
      <c r="A6" s="521"/>
      <c r="B6" s="524"/>
      <c r="C6" s="505"/>
      <c r="D6" s="498"/>
      <c r="E6" s="498"/>
      <c r="F6" s="498"/>
      <c r="G6" s="77" t="s">
        <v>194</v>
      </c>
      <c r="H6" s="78">
        <v>7800000</v>
      </c>
      <c r="I6" s="79" t="s">
        <v>104</v>
      </c>
      <c r="J6" s="257">
        <f>H6</f>
        <v>7800000</v>
      </c>
      <c r="K6" s="270"/>
      <c r="L6" s="270"/>
      <c r="M6" s="352"/>
    </row>
    <row r="7" spans="1:16" ht="27.75" customHeight="1" x14ac:dyDescent="0.15">
      <c r="A7" s="521"/>
      <c r="B7" s="524"/>
      <c r="C7" s="505"/>
      <c r="D7" s="498"/>
      <c r="E7" s="498"/>
      <c r="F7" s="498"/>
      <c r="G7" s="77" t="s">
        <v>195</v>
      </c>
      <c r="H7" s="78">
        <v>9200000</v>
      </c>
      <c r="I7" s="79" t="s">
        <v>104</v>
      </c>
      <c r="J7" s="257">
        <f>H7</f>
        <v>9200000</v>
      </c>
      <c r="K7" s="270"/>
      <c r="L7" s="270"/>
      <c r="M7" s="237"/>
    </row>
    <row r="8" spans="1:16" ht="27.75" customHeight="1" x14ac:dyDescent="0.15">
      <c r="A8" s="521"/>
      <c r="B8" s="524"/>
      <c r="C8" s="505"/>
      <c r="D8" s="498"/>
      <c r="E8" s="498"/>
      <c r="F8" s="498"/>
      <c r="G8" s="77" t="s">
        <v>196</v>
      </c>
      <c r="H8" s="78">
        <v>450000</v>
      </c>
      <c r="I8" s="79" t="s">
        <v>104</v>
      </c>
      <c r="J8" s="257">
        <v>450000</v>
      </c>
      <c r="K8" s="270"/>
      <c r="L8" s="270"/>
      <c r="O8" s="53"/>
    </row>
    <row r="9" spans="1:16" ht="27.75" customHeight="1" x14ac:dyDescent="0.15">
      <c r="A9" s="521"/>
      <c r="B9" s="524"/>
      <c r="C9" s="505"/>
      <c r="D9" s="498"/>
      <c r="E9" s="498"/>
      <c r="F9" s="498"/>
      <c r="G9" s="77" t="s">
        <v>197</v>
      </c>
      <c r="H9" s="78">
        <v>7200000</v>
      </c>
      <c r="I9" s="79" t="s">
        <v>104</v>
      </c>
      <c r="J9" s="257">
        <v>7200000</v>
      </c>
      <c r="K9" s="270"/>
      <c r="L9" s="270"/>
      <c r="O9" s="53"/>
    </row>
    <row r="10" spans="1:16" ht="27.75" customHeight="1" x14ac:dyDescent="0.15">
      <c r="A10" s="521"/>
      <c r="B10" s="524"/>
      <c r="C10" s="505"/>
      <c r="D10" s="498"/>
      <c r="E10" s="498"/>
      <c r="F10" s="498"/>
      <c r="G10" s="77" t="s">
        <v>418</v>
      </c>
      <c r="H10" s="414">
        <v>600000</v>
      </c>
      <c r="I10" s="415" t="s">
        <v>147</v>
      </c>
      <c r="J10" s="24">
        <v>600000</v>
      </c>
      <c r="K10" s="270"/>
      <c r="L10" s="270"/>
      <c r="M10" s="24"/>
      <c r="O10" s="237"/>
    </row>
    <row r="11" spans="1:16" ht="27.75" customHeight="1" x14ac:dyDescent="0.15">
      <c r="A11" s="522"/>
      <c r="B11" s="525"/>
      <c r="C11" s="506"/>
      <c r="D11" s="499"/>
      <c r="E11" s="499"/>
      <c r="F11" s="499"/>
      <c r="G11" s="108" t="s">
        <v>34</v>
      </c>
      <c r="H11" s="109">
        <f>SUM(H5:H10)</f>
        <v>163506000</v>
      </c>
      <c r="I11" s="110" t="s">
        <v>104</v>
      </c>
      <c r="J11" s="257"/>
      <c r="K11" s="270"/>
      <c r="L11" s="270"/>
    </row>
    <row r="12" spans="1:16" ht="27.75" customHeight="1" x14ac:dyDescent="0.15">
      <c r="A12" s="516" t="s">
        <v>145</v>
      </c>
      <c r="B12" s="518" t="s">
        <v>99</v>
      </c>
      <c r="C12" s="519"/>
      <c r="D12" s="57">
        <f>SUM(D13:D17)</f>
        <v>11500000</v>
      </c>
      <c r="E12" s="57">
        <f>E13+E17</f>
        <v>4500000</v>
      </c>
      <c r="F12" s="57">
        <f t="shared" ref="F12:F21" si="0">D12-E12</f>
        <v>7000000</v>
      </c>
      <c r="G12" s="61"/>
      <c r="H12" s="62"/>
      <c r="I12" s="63"/>
      <c r="J12" s="358"/>
      <c r="K12" s="80"/>
      <c r="L12" s="80"/>
    </row>
    <row r="13" spans="1:16" ht="27.75" customHeight="1" x14ac:dyDescent="0.15">
      <c r="A13" s="517"/>
      <c r="B13" s="502" t="s">
        <v>145</v>
      </c>
      <c r="C13" s="504" t="s">
        <v>24</v>
      </c>
      <c r="D13" s="497">
        <f>ROUNDUP(H16,-3)</f>
        <v>11200000</v>
      </c>
      <c r="E13" s="497">
        <v>4200000</v>
      </c>
      <c r="F13" s="497">
        <f>D13-E13</f>
        <v>7000000</v>
      </c>
      <c r="G13" s="77" t="s">
        <v>259</v>
      </c>
      <c r="H13" s="78">
        <v>2400000</v>
      </c>
      <c r="I13" s="79" t="s">
        <v>104</v>
      </c>
      <c r="J13" s="358"/>
      <c r="K13" s="80">
        <v>2400000</v>
      </c>
      <c r="L13" s="80"/>
    </row>
    <row r="14" spans="1:16" ht="27.75" customHeight="1" x14ac:dyDescent="0.15">
      <c r="A14" s="517"/>
      <c r="B14" s="502"/>
      <c r="C14" s="505"/>
      <c r="D14" s="498"/>
      <c r="E14" s="498"/>
      <c r="F14" s="498"/>
      <c r="G14" s="77" t="s">
        <v>257</v>
      </c>
      <c r="H14" s="78">
        <v>1800000</v>
      </c>
      <c r="I14" s="79" t="s">
        <v>104</v>
      </c>
      <c r="J14" s="358"/>
      <c r="K14" s="80">
        <v>1800000</v>
      </c>
      <c r="L14" s="80"/>
    </row>
    <row r="15" spans="1:16" ht="27.75" customHeight="1" x14ac:dyDescent="0.15">
      <c r="A15" s="517"/>
      <c r="B15" s="502"/>
      <c r="C15" s="505"/>
      <c r="D15" s="498"/>
      <c r="E15" s="498"/>
      <c r="F15" s="498"/>
      <c r="G15" s="77" t="s">
        <v>422</v>
      </c>
      <c r="H15" s="414">
        <v>7000000</v>
      </c>
      <c r="I15" s="415" t="s">
        <v>147</v>
      </c>
      <c r="J15" s="358"/>
      <c r="K15" s="80">
        <v>7000000</v>
      </c>
      <c r="L15" s="80"/>
    </row>
    <row r="16" spans="1:16" ht="27.75" customHeight="1" x14ac:dyDescent="0.15">
      <c r="A16" s="517"/>
      <c r="B16" s="502"/>
      <c r="C16" s="506"/>
      <c r="D16" s="499"/>
      <c r="E16" s="499"/>
      <c r="F16" s="499"/>
      <c r="G16" s="108" t="s">
        <v>34</v>
      </c>
      <c r="H16" s="109">
        <f>SUM(H13:H15)</f>
        <v>11200000</v>
      </c>
      <c r="I16" s="110" t="s">
        <v>104</v>
      </c>
      <c r="J16" s="358"/>
      <c r="K16" s="80"/>
      <c r="L16" s="80"/>
      <c r="M16" s="24"/>
    </row>
    <row r="17" spans="1:13" ht="27.75" customHeight="1" x14ac:dyDescent="0.15">
      <c r="A17" s="517"/>
      <c r="B17" s="502"/>
      <c r="C17" s="257" t="s">
        <v>14</v>
      </c>
      <c r="D17" s="57">
        <f>ROUNDUP(H17,-3)</f>
        <v>300000</v>
      </c>
      <c r="E17" s="58">
        <v>300000</v>
      </c>
      <c r="F17" s="253">
        <f t="shared" si="0"/>
        <v>0</v>
      </c>
      <c r="G17" s="81" t="s">
        <v>258</v>
      </c>
      <c r="H17" s="64">
        <v>300000</v>
      </c>
      <c r="I17" s="65" t="s">
        <v>104</v>
      </c>
      <c r="J17" s="358"/>
      <c r="K17" s="80">
        <f>H17</f>
        <v>300000</v>
      </c>
      <c r="L17" s="80"/>
      <c r="M17" s="24"/>
    </row>
    <row r="18" spans="1:13" ht="27.75" customHeight="1" x14ac:dyDescent="0.15">
      <c r="A18" s="516" t="s">
        <v>203</v>
      </c>
      <c r="B18" s="527" t="s">
        <v>99</v>
      </c>
      <c r="C18" s="504"/>
      <c r="D18" s="269">
        <f>D19+D20</f>
        <v>7000000</v>
      </c>
      <c r="E18" s="57">
        <f>E19+E20</f>
        <v>10000000</v>
      </c>
      <c r="F18" s="57">
        <f t="shared" si="0"/>
        <v>-3000000</v>
      </c>
      <c r="G18" s="59"/>
      <c r="H18" s="62"/>
      <c r="I18" s="63"/>
      <c r="J18" s="358"/>
      <c r="K18" s="80"/>
      <c r="L18" s="80"/>
    </row>
    <row r="19" spans="1:13" ht="27.75" customHeight="1" x14ac:dyDescent="0.15">
      <c r="A19" s="517"/>
      <c r="B19" s="523" t="s">
        <v>203</v>
      </c>
      <c r="C19" s="271" t="s">
        <v>204</v>
      </c>
      <c r="D19" s="70">
        <f>ROUNDUP(H19,-3)</f>
        <v>7000000</v>
      </c>
      <c r="E19" s="57">
        <v>10000000</v>
      </c>
      <c r="F19" s="57">
        <f t="shared" si="0"/>
        <v>-3000000</v>
      </c>
      <c r="G19" s="74" t="s">
        <v>209</v>
      </c>
      <c r="H19" s="72">
        <v>7000000</v>
      </c>
      <c r="I19" s="73" t="s">
        <v>104</v>
      </c>
      <c r="J19" s="358"/>
      <c r="K19" s="80"/>
      <c r="L19" s="80">
        <v>7000000</v>
      </c>
    </row>
    <row r="20" spans="1:13" ht="27.75" customHeight="1" x14ac:dyDescent="0.15">
      <c r="A20" s="517"/>
      <c r="B20" s="525"/>
      <c r="C20" s="271" t="s">
        <v>205</v>
      </c>
      <c r="D20" s="253">
        <f>ROUNDUP(H20,-3)</f>
        <v>0</v>
      </c>
      <c r="E20" s="253">
        <v>0</v>
      </c>
      <c r="F20" s="253">
        <f t="shared" si="0"/>
        <v>0</v>
      </c>
      <c r="G20" s="83" t="s">
        <v>208</v>
      </c>
      <c r="H20" s="60">
        <v>0</v>
      </c>
      <c r="I20" s="63" t="s">
        <v>104</v>
      </c>
      <c r="J20" s="358"/>
      <c r="K20" s="80"/>
      <c r="L20" s="80"/>
    </row>
    <row r="21" spans="1:13" ht="27.75" customHeight="1" x14ac:dyDescent="0.15">
      <c r="A21" s="516" t="s">
        <v>5</v>
      </c>
      <c r="B21" s="527" t="s">
        <v>99</v>
      </c>
      <c r="C21" s="504"/>
      <c r="D21" s="269">
        <f>D22+D25</f>
        <v>3456000</v>
      </c>
      <c r="E21" s="269">
        <f>E22+E25</f>
        <v>5009000</v>
      </c>
      <c r="F21" s="57">
        <f t="shared" si="0"/>
        <v>-1553000</v>
      </c>
      <c r="G21" s="59"/>
      <c r="H21" s="62"/>
      <c r="I21" s="63"/>
      <c r="J21" s="358"/>
      <c r="K21" s="80"/>
      <c r="L21" s="80"/>
    </row>
    <row r="22" spans="1:13" ht="27.75" customHeight="1" x14ac:dyDescent="0.15">
      <c r="A22" s="517"/>
      <c r="B22" s="523" t="s">
        <v>5</v>
      </c>
      <c r="C22" s="523" t="s">
        <v>198</v>
      </c>
      <c r="D22" s="497">
        <f>ROUNDUP(H24,-3)</f>
        <v>166000</v>
      </c>
      <c r="E22" s="497">
        <v>430000</v>
      </c>
      <c r="F22" s="497">
        <f>D22-E22</f>
        <v>-264000</v>
      </c>
      <c r="G22" s="74" t="s">
        <v>206</v>
      </c>
      <c r="H22" s="354">
        <v>165587</v>
      </c>
      <c r="I22" s="73" t="s">
        <v>104</v>
      </c>
      <c r="J22" s="358"/>
      <c r="K22" s="80"/>
      <c r="L22" s="80">
        <v>166000</v>
      </c>
    </row>
    <row r="23" spans="1:13" ht="27.75" customHeight="1" x14ac:dyDescent="0.15">
      <c r="A23" s="517"/>
      <c r="B23" s="524"/>
      <c r="C23" s="524"/>
      <c r="D23" s="498"/>
      <c r="E23" s="498"/>
      <c r="F23" s="498"/>
      <c r="G23" s="82" t="s">
        <v>207</v>
      </c>
      <c r="H23" s="355">
        <v>0</v>
      </c>
      <c r="I23" s="71" t="s">
        <v>147</v>
      </c>
      <c r="J23" s="358"/>
      <c r="K23" s="80"/>
      <c r="L23" s="80">
        <v>0</v>
      </c>
    </row>
    <row r="24" spans="1:13" ht="27.75" customHeight="1" x14ac:dyDescent="0.15">
      <c r="A24" s="517"/>
      <c r="B24" s="524"/>
      <c r="C24" s="525"/>
      <c r="D24" s="499"/>
      <c r="E24" s="499"/>
      <c r="F24" s="499"/>
      <c r="G24" s="108" t="s">
        <v>34</v>
      </c>
      <c r="H24" s="109">
        <f>SUM(H22:H23)</f>
        <v>165587</v>
      </c>
      <c r="I24" s="110" t="s">
        <v>104</v>
      </c>
      <c r="J24" s="358"/>
      <c r="K24" s="80"/>
      <c r="L24" s="80"/>
    </row>
    <row r="25" spans="1:13" ht="27.75" customHeight="1" x14ac:dyDescent="0.15">
      <c r="A25" s="517"/>
      <c r="B25" s="525"/>
      <c r="C25" s="271" t="s">
        <v>199</v>
      </c>
      <c r="D25" s="268">
        <f>ROUNDUP(H25,-3)</f>
        <v>3290000</v>
      </c>
      <c r="E25" s="268">
        <v>4579000</v>
      </c>
      <c r="F25" s="57">
        <f>D25-E25</f>
        <v>-1289000</v>
      </c>
      <c r="G25" s="83" t="s">
        <v>256</v>
      </c>
      <c r="H25" s="60">
        <v>3289043</v>
      </c>
      <c r="I25" s="63" t="s">
        <v>104</v>
      </c>
      <c r="J25" s="358"/>
      <c r="K25" s="80">
        <v>3290000</v>
      </c>
      <c r="L25" s="80"/>
    </row>
    <row r="26" spans="1:13" ht="27.75" customHeight="1" x14ac:dyDescent="0.15">
      <c r="A26" s="515" t="s">
        <v>6</v>
      </c>
      <c r="B26" s="502" t="s">
        <v>99</v>
      </c>
      <c r="C26" s="502"/>
      <c r="D26" s="57">
        <f>D27+D31</f>
        <v>108000</v>
      </c>
      <c r="E26" s="57">
        <f>E27+E31</f>
        <v>7000</v>
      </c>
      <c r="F26" s="57">
        <f>D26-E26</f>
        <v>101000</v>
      </c>
      <c r="G26" s="66"/>
      <c r="H26" s="60"/>
      <c r="I26" s="63"/>
      <c r="J26" s="358"/>
      <c r="K26" s="80"/>
      <c r="L26" s="80"/>
    </row>
    <row r="27" spans="1:13" ht="27.75" customHeight="1" x14ac:dyDescent="0.15">
      <c r="A27" s="515"/>
      <c r="B27" s="523" t="s">
        <v>6</v>
      </c>
      <c r="C27" s="523" t="s">
        <v>81</v>
      </c>
      <c r="D27" s="497">
        <f>ROUNDUP(H30,-3)</f>
        <v>8000</v>
      </c>
      <c r="E27" s="497">
        <v>7000</v>
      </c>
      <c r="F27" s="497">
        <f>D27-E27</f>
        <v>1000</v>
      </c>
      <c r="G27" s="74" t="s">
        <v>274</v>
      </c>
      <c r="H27" s="354">
        <v>6000</v>
      </c>
      <c r="I27" s="73" t="s">
        <v>104</v>
      </c>
      <c r="J27" s="358"/>
      <c r="K27" s="80"/>
      <c r="L27" s="80">
        <v>6000</v>
      </c>
    </row>
    <row r="28" spans="1:13" ht="27.75" customHeight="1" x14ac:dyDescent="0.15">
      <c r="A28" s="515"/>
      <c r="B28" s="524"/>
      <c r="C28" s="524"/>
      <c r="D28" s="498"/>
      <c r="E28" s="498"/>
      <c r="F28" s="498"/>
      <c r="G28" s="82" t="s">
        <v>275</v>
      </c>
      <c r="H28" s="355">
        <v>1000</v>
      </c>
      <c r="I28" s="71" t="s">
        <v>147</v>
      </c>
      <c r="J28" s="358"/>
      <c r="K28" s="80">
        <v>1000</v>
      </c>
      <c r="L28" s="80"/>
    </row>
    <row r="29" spans="1:13" ht="27.75" customHeight="1" x14ac:dyDescent="0.15">
      <c r="A29" s="515"/>
      <c r="B29" s="524"/>
      <c r="C29" s="524"/>
      <c r="D29" s="498"/>
      <c r="E29" s="498"/>
      <c r="F29" s="498"/>
      <c r="G29" s="82" t="s">
        <v>276</v>
      </c>
      <c r="H29" s="355">
        <v>1000</v>
      </c>
      <c r="I29" s="71" t="s">
        <v>147</v>
      </c>
      <c r="J29" s="358"/>
      <c r="K29" s="80"/>
      <c r="L29" s="80">
        <v>1000</v>
      </c>
    </row>
    <row r="30" spans="1:13" ht="27.75" customHeight="1" x14ac:dyDescent="0.15">
      <c r="A30" s="515"/>
      <c r="B30" s="524"/>
      <c r="C30" s="525"/>
      <c r="D30" s="499"/>
      <c r="E30" s="499"/>
      <c r="F30" s="499"/>
      <c r="G30" s="108" t="s">
        <v>34</v>
      </c>
      <c r="H30" s="109">
        <f>SUM(H27:H29)</f>
        <v>8000</v>
      </c>
      <c r="I30" s="110" t="s">
        <v>104</v>
      </c>
      <c r="J30" s="358"/>
      <c r="K30" s="80"/>
      <c r="L30" s="80"/>
    </row>
    <row r="31" spans="1:13" ht="27.75" customHeight="1" thickBot="1" x14ac:dyDescent="0.2">
      <c r="A31" s="526"/>
      <c r="B31" s="528"/>
      <c r="C31" s="273" t="s">
        <v>253</v>
      </c>
      <c r="D31" s="57">
        <f>ROUNDUP(H31,-3)</f>
        <v>100000</v>
      </c>
      <c r="E31" s="253">
        <v>0</v>
      </c>
      <c r="F31" s="67">
        <f>D31-E31</f>
        <v>100000</v>
      </c>
      <c r="G31" s="107" t="s">
        <v>225</v>
      </c>
      <c r="H31" s="68">
        <v>100000</v>
      </c>
      <c r="I31" s="69" t="s">
        <v>104</v>
      </c>
      <c r="J31" s="358"/>
      <c r="K31" s="80"/>
      <c r="L31" s="80">
        <v>100000</v>
      </c>
    </row>
    <row r="32" spans="1:13" ht="25.5" customHeight="1" x14ac:dyDescent="0.15">
      <c r="J32" s="104">
        <f>SUM(J4:J31)</f>
        <v>163506000</v>
      </c>
      <c r="K32" s="104">
        <f>SUM(K4:K31)</f>
        <v>14791000</v>
      </c>
      <c r="L32" s="104">
        <f>SUM(L4:L31)</f>
        <v>7273000</v>
      </c>
    </row>
    <row r="41" ht="19.5" customHeight="1" x14ac:dyDescent="0.15"/>
    <row r="42" ht="19.5" customHeight="1" x14ac:dyDescent="0.15"/>
    <row r="43" ht="19.5" customHeight="1" x14ac:dyDescent="0.15"/>
    <row r="47" ht="24.75" customHeight="1" x14ac:dyDescent="0.15"/>
    <row r="48" ht="24.75" customHeight="1" x14ac:dyDescent="0.15"/>
    <row r="49" ht="24.75" customHeight="1" x14ac:dyDescent="0.15"/>
    <row r="50" ht="24.75" customHeight="1" x14ac:dyDescent="0.15"/>
    <row r="51" ht="24.75" customHeight="1" x14ac:dyDescent="0.15"/>
    <row r="52" ht="24.75" customHeight="1" x14ac:dyDescent="0.15"/>
    <row r="53" ht="24.75" customHeight="1" x14ac:dyDescent="0.15"/>
    <row r="54" ht="24.75" customHeight="1" x14ac:dyDescent="0.15"/>
    <row r="55" ht="24.75" customHeight="1" x14ac:dyDescent="0.15"/>
    <row r="56" ht="24.75" customHeight="1" x14ac:dyDescent="0.15"/>
    <row r="57" ht="24.75" customHeight="1" x14ac:dyDescent="0.15"/>
    <row r="58" ht="24.75" customHeight="1" x14ac:dyDescent="0.15"/>
    <row r="59" ht="24.75" customHeight="1" x14ac:dyDescent="0.15"/>
    <row r="60" ht="24.75" customHeight="1" x14ac:dyDescent="0.15"/>
    <row r="61" ht="24.75" customHeight="1" x14ac:dyDescent="0.15"/>
    <row r="62" ht="24.75" customHeight="1" x14ac:dyDescent="0.15"/>
    <row r="63" ht="24.75" customHeight="1" x14ac:dyDescent="0.15"/>
    <row r="64" ht="24.75" customHeight="1" x14ac:dyDescent="0.15"/>
    <row r="65" spans="6:6" ht="24.75" customHeight="1" x14ac:dyDescent="0.15"/>
    <row r="66" spans="6:6" ht="24.75" customHeight="1" x14ac:dyDescent="0.15"/>
    <row r="67" spans="6:6" ht="21.75" customHeight="1" x14ac:dyDescent="0.15"/>
    <row r="68" spans="6:6" ht="21.75" customHeight="1" x14ac:dyDescent="0.15"/>
    <row r="69" spans="6:6" ht="21.75" customHeight="1" x14ac:dyDescent="0.15"/>
    <row r="71" spans="6:6" x14ac:dyDescent="0.15">
      <c r="F71" s="5">
        <f>D71-E71</f>
        <v>0</v>
      </c>
    </row>
    <row r="84" spans="15:15" x14ac:dyDescent="0.15">
      <c r="O84">
        <v>2</v>
      </c>
    </row>
    <row r="106" spans="7:7" x14ac:dyDescent="0.15">
      <c r="G106" t="s">
        <v>162</v>
      </c>
    </row>
    <row r="265" ht="11.25" customHeight="1" x14ac:dyDescent="0.15"/>
  </sheetData>
  <mergeCells count="37">
    <mergeCell ref="A18:A20"/>
    <mergeCell ref="B26:C26"/>
    <mergeCell ref="A26:A31"/>
    <mergeCell ref="A21:A25"/>
    <mergeCell ref="B21:C21"/>
    <mergeCell ref="B22:B25"/>
    <mergeCell ref="C22:C24"/>
    <mergeCell ref="B18:C18"/>
    <mergeCell ref="B19:B20"/>
    <mergeCell ref="B27:B31"/>
    <mergeCell ref="C27:C30"/>
    <mergeCell ref="D13:D16"/>
    <mergeCell ref="E13:E16"/>
    <mergeCell ref="F13:F16"/>
    <mergeCell ref="A1:F1"/>
    <mergeCell ref="G1:I1"/>
    <mergeCell ref="A2:F2"/>
    <mergeCell ref="G2:I3"/>
    <mergeCell ref="A4:C4"/>
    <mergeCell ref="A12:A17"/>
    <mergeCell ref="B12:C12"/>
    <mergeCell ref="A5:A11"/>
    <mergeCell ref="B5:B11"/>
    <mergeCell ref="B13:B17"/>
    <mergeCell ref="C13:C16"/>
    <mergeCell ref="J2:L2"/>
    <mergeCell ref="G4:I4"/>
    <mergeCell ref="C5:C11"/>
    <mergeCell ref="D5:D11"/>
    <mergeCell ref="E5:E11"/>
    <mergeCell ref="F5:F11"/>
    <mergeCell ref="D27:D30"/>
    <mergeCell ref="E27:E30"/>
    <mergeCell ref="F27:F30"/>
    <mergeCell ref="D22:D24"/>
    <mergeCell ref="E22:E24"/>
    <mergeCell ref="F22:F24"/>
  </mergeCells>
  <phoneticPr fontId="14" type="noConversion"/>
  <printOptions horizontalCentered="1"/>
  <pageMargins left="0.11811023622047245" right="0.11811023622047245" top="0.59055118110236227" bottom="0.6692913385826772" header="0.47244094488188981" footer="0"/>
  <pageSetup paperSize="9" scale="70" fitToHeight="0" orientation="portrait" r:id="rId1"/>
  <colBreaks count="2" manualBreakCount="2">
    <brk id="5" max="23" man="1"/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252"/>
  <sheetViews>
    <sheetView view="pageBreakPreview" zoomScale="85" zoomScaleNormal="85" zoomScaleSheetLayoutView="85" workbookViewId="0">
      <selection sqref="A1:F1"/>
    </sheetView>
  </sheetViews>
  <sheetFormatPr defaultColWidth="8.88671875" defaultRowHeight="14.25" x14ac:dyDescent="0.15"/>
  <cols>
    <col min="1" max="2" width="8.77734375" style="2" customWidth="1"/>
    <col min="3" max="3" width="12.77734375" style="41" customWidth="1"/>
    <col min="4" max="4" width="11.77734375" style="42" customWidth="1"/>
    <col min="5" max="5" width="11.77734375" style="47" customWidth="1"/>
    <col min="6" max="6" width="11.77734375" style="42" customWidth="1"/>
    <col min="7" max="7" width="31.33203125" style="40" customWidth="1"/>
    <col min="8" max="8" width="2" style="40" customWidth="1"/>
    <col min="9" max="9" width="9.6640625" style="40" bestFit="1" customWidth="1"/>
    <col min="10" max="10" width="3" style="40" customWidth="1"/>
    <col min="11" max="11" width="2.77734375" style="40" customWidth="1"/>
    <col min="12" max="12" width="4" style="40" customWidth="1"/>
    <col min="13" max="13" width="6.44140625" style="40" customWidth="1"/>
    <col min="14" max="14" width="2.21875" style="40" customWidth="1"/>
    <col min="15" max="15" width="3.6640625" style="40" customWidth="1"/>
    <col min="16" max="16" width="4.5546875" style="40" bestFit="1" customWidth="1"/>
    <col min="17" max="17" width="12.44140625" style="40" customWidth="1"/>
    <col min="18" max="18" width="4.21875" style="40" customWidth="1"/>
    <col min="19" max="19" width="3.44140625" style="40" customWidth="1"/>
    <col min="20" max="20" width="3.88671875" style="40" customWidth="1"/>
    <col min="21" max="21" width="4.5546875" style="40" customWidth="1"/>
    <col min="22" max="22" width="4.21875" style="40" customWidth="1"/>
    <col min="23" max="24" width="2.6640625" style="40" customWidth="1"/>
    <col min="25" max="25" width="15.21875" style="43" customWidth="1"/>
    <col min="26" max="26" width="3.21875" style="43" customWidth="1"/>
    <col min="27" max="27" width="15.33203125" bestFit="1" customWidth="1"/>
    <col min="28" max="29" width="13.88671875" customWidth="1"/>
    <col min="30" max="30" width="13.77734375" style="2" bestFit="1" customWidth="1"/>
    <col min="31" max="31" width="12.44140625" style="2" customWidth="1"/>
    <col min="32" max="32" width="8.88671875" style="2"/>
    <col min="33" max="33" width="12.6640625" style="2" bestFit="1" customWidth="1"/>
    <col min="34" max="34" width="12.33203125" style="2" customWidth="1"/>
    <col min="35" max="35" width="17.33203125" style="2" bestFit="1" customWidth="1"/>
    <col min="36" max="16384" width="8.88671875" style="2"/>
  </cols>
  <sheetData>
    <row r="1" spans="1:35" s="7" customFormat="1" ht="32.25" customHeight="1" thickBot="1" x14ac:dyDescent="0.2">
      <c r="A1" s="550" t="s">
        <v>188</v>
      </c>
      <c r="B1" s="551"/>
      <c r="C1" s="551"/>
      <c r="D1" s="551"/>
      <c r="E1" s="551"/>
      <c r="F1" s="551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6"/>
      <c r="AA1" s="113"/>
      <c r="AB1"/>
      <c r="AC1"/>
    </row>
    <row r="2" spans="1:35" s="4" customFormat="1" ht="28.5" customHeight="1" x14ac:dyDescent="0.15">
      <c r="A2" s="559" t="s">
        <v>46</v>
      </c>
      <c r="B2" s="560"/>
      <c r="C2" s="560"/>
      <c r="D2" s="560"/>
      <c r="E2" s="560"/>
      <c r="F2" s="560"/>
      <c r="G2" s="373"/>
      <c r="H2" s="374"/>
      <c r="I2" s="374"/>
      <c r="J2" s="374"/>
      <c r="K2" s="374"/>
      <c r="L2" s="374"/>
      <c r="M2" s="374"/>
      <c r="N2" s="374"/>
      <c r="O2" s="374"/>
      <c r="P2" s="373"/>
      <c r="Q2" s="374"/>
      <c r="R2" s="374"/>
      <c r="S2" s="374"/>
      <c r="T2" s="374"/>
      <c r="U2" s="374"/>
      <c r="V2" s="374"/>
      <c r="W2" s="374"/>
      <c r="X2" s="374"/>
      <c r="Y2" s="375"/>
      <c r="Z2" s="376"/>
      <c r="AA2" s="529" t="s">
        <v>201</v>
      </c>
      <c r="AB2" s="530"/>
      <c r="AC2" s="531"/>
    </row>
    <row r="3" spans="1:35" s="4" customFormat="1" ht="28.5" customHeight="1" x14ac:dyDescent="0.15">
      <c r="A3" s="377" t="s">
        <v>97</v>
      </c>
      <c r="B3" s="378" t="s">
        <v>100</v>
      </c>
      <c r="C3" s="379" t="s">
        <v>98</v>
      </c>
      <c r="D3" s="420" t="s">
        <v>249</v>
      </c>
      <c r="E3" s="421" t="s">
        <v>420</v>
      </c>
      <c r="F3" s="420" t="s">
        <v>86</v>
      </c>
      <c r="G3" s="570" t="s">
        <v>17</v>
      </c>
      <c r="H3" s="571"/>
      <c r="I3" s="572"/>
      <c r="J3" s="571"/>
      <c r="K3" s="571"/>
      <c r="L3" s="571"/>
      <c r="M3" s="571"/>
      <c r="N3" s="571"/>
      <c r="O3" s="571"/>
      <c r="P3" s="571"/>
      <c r="Q3" s="571"/>
      <c r="R3" s="571"/>
      <c r="S3" s="571"/>
      <c r="T3" s="571"/>
      <c r="U3" s="571"/>
      <c r="V3" s="571"/>
      <c r="W3" s="571"/>
      <c r="X3" s="571"/>
      <c r="Y3" s="571"/>
      <c r="Z3" s="572"/>
      <c r="AA3" s="244" t="s">
        <v>191</v>
      </c>
      <c r="AB3" s="55" t="s">
        <v>192</v>
      </c>
      <c r="AC3" s="56" t="s">
        <v>202</v>
      </c>
    </row>
    <row r="4" spans="1:35" ht="28.5" customHeight="1" x14ac:dyDescent="0.15">
      <c r="A4" s="557" t="s">
        <v>103</v>
      </c>
      <c r="B4" s="558"/>
      <c r="C4" s="553"/>
      <c r="D4" s="86">
        <f>SUM(D5,D56,D100,D101)</f>
        <v>185570000</v>
      </c>
      <c r="E4" s="86">
        <f>SUM(E5,E56,E100,E101)</f>
        <v>173300000</v>
      </c>
      <c r="F4" s="86">
        <f>D4-E4</f>
        <v>12270000</v>
      </c>
      <c r="G4" s="547"/>
      <c r="H4" s="548"/>
      <c r="I4" s="549"/>
      <c r="J4" s="548"/>
      <c r="K4" s="548"/>
      <c r="L4" s="548"/>
      <c r="M4" s="548"/>
      <c r="N4" s="548"/>
      <c r="O4" s="548"/>
      <c r="P4" s="548"/>
      <c r="Q4" s="548"/>
      <c r="R4" s="548"/>
      <c r="S4" s="548"/>
      <c r="T4" s="548"/>
      <c r="U4" s="548"/>
      <c r="V4" s="548"/>
      <c r="W4" s="548"/>
      <c r="X4" s="548"/>
      <c r="Y4" s="548"/>
      <c r="Z4" s="549"/>
      <c r="AA4" s="245"/>
      <c r="AB4" s="144"/>
      <c r="AC4" s="145"/>
      <c r="AD4" s="399"/>
    </row>
    <row r="5" spans="1:35" ht="28.5" customHeight="1" x14ac:dyDescent="0.15">
      <c r="A5" s="561" t="s">
        <v>220</v>
      </c>
      <c r="B5" s="552" t="s">
        <v>99</v>
      </c>
      <c r="C5" s="553"/>
      <c r="D5" s="86">
        <f>SUM(D6,D25,D29)</f>
        <v>158269000</v>
      </c>
      <c r="E5" s="86">
        <f>SUM(E6,E25,E29)</f>
        <v>154495000</v>
      </c>
      <c r="F5" s="86">
        <f>D5-E5</f>
        <v>3774000</v>
      </c>
      <c r="G5" s="554"/>
      <c r="H5" s="555"/>
      <c r="I5" s="556"/>
      <c r="J5" s="555"/>
      <c r="K5" s="555"/>
      <c r="L5" s="555"/>
      <c r="M5" s="555"/>
      <c r="N5" s="555"/>
      <c r="O5" s="555"/>
      <c r="P5" s="555"/>
      <c r="Q5" s="555"/>
      <c r="R5" s="555"/>
      <c r="S5" s="555"/>
      <c r="T5" s="555"/>
      <c r="U5" s="555"/>
      <c r="V5" s="555"/>
      <c r="W5" s="555"/>
      <c r="X5" s="555"/>
      <c r="Y5" s="555"/>
      <c r="Z5" s="556"/>
      <c r="AA5" s="246"/>
      <c r="AB5" s="146"/>
      <c r="AC5" s="147"/>
    </row>
    <row r="6" spans="1:35" ht="28.5" customHeight="1" x14ac:dyDescent="0.15">
      <c r="A6" s="562"/>
      <c r="B6" s="567" t="s">
        <v>219</v>
      </c>
      <c r="C6" s="359" t="s">
        <v>223</v>
      </c>
      <c r="D6" s="86">
        <f>SUM(D7:D24)</f>
        <v>148929000</v>
      </c>
      <c r="E6" s="86">
        <f>SUM(E7:E24)</f>
        <v>145215000</v>
      </c>
      <c r="F6" s="86">
        <f>D6-E6</f>
        <v>3714000</v>
      </c>
      <c r="G6" s="554"/>
      <c r="H6" s="555"/>
      <c r="I6" s="556"/>
      <c r="J6" s="555"/>
      <c r="K6" s="555"/>
      <c r="L6" s="555"/>
      <c r="M6" s="555"/>
      <c r="N6" s="555"/>
      <c r="O6" s="555"/>
      <c r="P6" s="555"/>
      <c r="Q6" s="555"/>
      <c r="R6" s="555"/>
      <c r="S6" s="555"/>
      <c r="T6" s="555"/>
      <c r="U6" s="555"/>
      <c r="V6" s="555"/>
      <c r="W6" s="555"/>
      <c r="X6" s="555"/>
      <c r="Y6" s="555"/>
      <c r="Z6" s="556"/>
      <c r="AA6" s="246"/>
      <c r="AB6" s="146"/>
      <c r="AC6" s="147"/>
      <c r="AD6" s="24"/>
      <c r="AE6" s="444" t="s">
        <v>432</v>
      </c>
      <c r="AG6" s="2">
        <v>3542900</v>
      </c>
      <c r="AH6" s="2">
        <v>3305300</v>
      </c>
      <c r="AI6" s="2">
        <f>AG6-AH6</f>
        <v>237600</v>
      </c>
    </row>
    <row r="7" spans="1:35" ht="28.5" customHeight="1" x14ac:dyDescent="0.15">
      <c r="A7" s="562"/>
      <c r="B7" s="568"/>
      <c r="C7" s="568" t="s">
        <v>218</v>
      </c>
      <c r="D7" s="534">
        <f>ROUNDUP(Y10,-3)</f>
        <v>105695000</v>
      </c>
      <c r="E7" s="534">
        <v>102260000</v>
      </c>
      <c r="F7" s="534">
        <f>D7-E7</f>
        <v>3435000</v>
      </c>
      <c r="G7" s="291" t="s">
        <v>269</v>
      </c>
      <c r="H7" s="292" t="s">
        <v>67</v>
      </c>
      <c r="I7" s="292">
        <v>3542900</v>
      </c>
      <c r="J7" s="292" t="s">
        <v>104</v>
      </c>
      <c r="K7" s="292" t="s">
        <v>102</v>
      </c>
      <c r="L7" s="292">
        <v>6</v>
      </c>
      <c r="M7" s="292" t="s">
        <v>101</v>
      </c>
      <c r="N7" s="292" t="s">
        <v>64</v>
      </c>
      <c r="O7" s="274" t="s">
        <v>150</v>
      </c>
      <c r="P7" s="274" t="s">
        <v>146</v>
      </c>
      <c r="Q7" s="274">
        <v>4277800</v>
      </c>
      <c r="R7" s="274" t="s">
        <v>147</v>
      </c>
      <c r="S7" s="274" t="s">
        <v>148</v>
      </c>
      <c r="T7" s="274">
        <v>6</v>
      </c>
      <c r="U7" s="274" t="s">
        <v>137</v>
      </c>
      <c r="V7" s="274" t="s">
        <v>149</v>
      </c>
      <c r="W7" s="274" t="s">
        <v>110</v>
      </c>
      <c r="X7" s="274"/>
      <c r="Y7" s="98">
        <f>I7*L7+Q7*T7+200</f>
        <v>46924400</v>
      </c>
      <c r="Z7" s="300" t="s">
        <v>104</v>
      </c>
      <c r="AA7" s="247">
        <f>45498600+200</f>
        <v>45498800</v>
      </c>
      <c r="AB7" s="146"/>
      <c r="AC7" s="147">
        <v>1425600</v>
      </c>
      <c r="AD7" s="24"/>
      <c r="AE7" s="398"/>
      <c r="AF7" s="444" t="s">
        <v>434</v>
      </c>
      <c r="AG7" s="444" t="s">
        <v>438</v>
      </c>
      <c r="AH7" s="444" t="s">
        <v>441</v>
      </c>
      <c r="AI7" s="444" t="s">
        <v>442</v>
      </c>
    </row>
    <row r="8" spans="1:35" ht="28.5" customHeight="1" x14ac:dyDescent="0.15">
      <c r="A8" s="562"/>
      <c r="B8" s="568"/>
      <c r="C8" s="568"/>
      <c r="D8" s="535"/>
      <c r="E8" s="535"/>
      <c r="F8" s="535"/>
      <c r="G8" s="293" t="s">
        <v>270</v>
      </c>
      <c r="H8" s="274" t="s">
        <v>146</v>
      </c>
      <c r="I8" s="274">
        <v>2411500</v>
      </c>
      <c r="J8" s="274" t="s">
        <v>147</v>
      </c>
      <c r="K8" s="274" t="s">
        <v>148</v>
      </c>
      <c r="L8" s="274">
        <v>4</v>
      </c>
      <c r="M8" s="274" t="s">
        <v>137</v>
      </c>
      <c r="N8" s="274" t="s">
        <v>149</v>
      </c>
      <c r="O8" s="274" t="s">
        <v>150</v>
      </c>
      <c r="P8" s="274" t="s">
        <v>146</v>
      </c>
      <c r="Q8" s="274">
        <v>2475400</v>
      </c>
      <c r="R8" s="274" t="s">
        <v>147</v>
      </c>
      <c r="S8" s="274" t="s">
        <v>148</v>
      </c>
      <c r="T8" s="274">
        <v>8</v>
      </c>
      <c r="U8" s="274" t="s">
        <v>137</v>
      </c>
      <c r="V8" s="274" t="s">
        <v>149</v>
      </c>
      <c r="W8" s="274" t="s">
        <v>110</v>
      </c>
      <c r="X8" s="274"/>
      <c r="Y8" s="98">
        <f>I8*L8+Q8*T8</f>
        <v>29449200</v>
      </c>
      <c r="Z8" s="300" t="s">
        <v>104</v>
      </c>
      <c r="AA8" s="247">
        <f>Y8</f>
        <v>29449200</v>
      </c>
      <c r="AB8" s="146"/>
      <c r="AC8" s="147"/>
      <c r="AD8" s="24"/>
      <c r="AE8" s="442" t="s">
        <v>433</v>
      </c>
      <c r="AF8" s="443" t="s">
        <v>435</v>
      </c>
      <c r="AG8" s="24">
        <f>(3542900*9)+(3647900*3)</f>
        <v>42829800</v>
      </c>
      <c r="AH8" s="24">
        <f>(3305300*6)+(4212000*6)</f>
        <v>45103800</v>
      </c>
    </row>
    <row r="9" spans="1:35" ht="28.5" customHeight="1" x14ac:dyDescent="0.15">
      <c r="A9" s="562"/>
      <c r="B9" s="568"/>
      <c r="C9" s="568"/>
      <c r="D9" s="535"/>
      <c r="E9" s="535"/>
      <c r="F9" s="535"/>
      <c r="G9" s="293" t="s">
        <v>285</v>
      </c>
      <c r="H9" s="274" t="s">
        <v>146</v>
      </c>
      <c r="I9" s="274">
        <v>2411500</v>
      </c>
      <c r="J9" s="274" t="s">
        <v>147</v>
      </c>
      <c r="K9" s="274" t="s">
        <v>148</v>
      </c>
      <c r="L9" s="274">
        <v>6</v>
      </c>
      <c r="M9" s="274" t="s">
        <v>137</v>
      </c>
      <c r="N9" s="274" t="s">
        <v>149</v>
      </c>
      <c r="O9" s="274" t="s">
        <v>150</v>
      </c>
      <c r="P9" s="274" t="s">
        <v>146</v>
      </c>
      <c r="Q9" s="274">
        <v>2475400</v>
      </c>
      <c r="R9" s="274" t="s">
        <v>147</v>
      </c>
      <c r="S9" s="274" t="s">
        <v>148</v>
      </c>
      <c r="T9" s="274">
        <v>6</v>
      </c>
      <c r="U9" s="274" t="s">
        <v>137</v>
      </c>
      <c r="V9" s="274" t="s">
        <v>149</v>
      </c>
      <c r="W9" s="274" t="s">
        <v>110</v>
      </c>
      <c r="X9" s="274"/>
      <c r="Y9" s="98">
        <f>I9*L9+Q9*T9</f>
        <v>29321400</v>
      </c>
      <c r="Z9" s="300" t="s">
        <v>104</v>
      </c>
      <c r="AA9" s="247">
        <f t="shared" ref="AA9" si="0">Y9</f>
        <v>29321400</v>
      </c>
      <c r="AB9" s="146"/>
      <c r="AC9" s="147"/>
      <c r="AD9" s="397"/>
      <c r="AE9" s="443" t="s">
        <v>439</v>
      </c>
      <c r="AF9" s="443" t="s">
        <v>436</v>
      </c>
      <c r="AG9" s="24">
        <f>(2411500*4)+(2475400*8)</f>
        <v>29449200</v>
      </c>
      <c r="AH9" s="24">
        <f>(2411500*4)+(2475400*8)</f>
        <v>29449200</v>
      </c>
      <c r="AI9" s="443" t="s">
        <v>444</v>
      </c>
    </row>
    <row r="10" spans="1:35" ht="28.5" customHeight="1" x14ac:dyDescent="0.15">
      <c r="A10" s="562"/>
      <c r="B10" s="568"/>
      <c r="C10" s="537"/>
      <c r="D10" s="536"/>
      <c r="E10" s="536"/>
      <c r="F10" s="536"/>
      <c r="G10" s="573" t="s">
        <v>27</v>
      </c>
      <c r="H10" s="574"/>
      <c r="I10" s="574"/>
      <c r="J10" s="294"/>
      <c r="K10" s="294"/>
      <c r="L10" s="294"/>
      <c r="M10" s="294"/>
      <c r="N10" s="294"/>
      <c r="O10" s="295"/>
      <c r="P10" s="295"/>
      <c r="Q10" s="294"/>
      <c r="R10" s="294"/>
      <c r="S10" s="294"/>
      <c r="T10" s="294"/>
      <c r="U10" s="294"/>
      <c r="V10" s="294"/>
      <c r="W10" s="294"/>
      <c r="X10" s="294"/>
      <c r="Y10" s="296">
        <f>SUM(Y7:Y9)</f>
        <v>105695000</v>
      </c>
      <c r="Z10" s="300" t="s">
        <v>104</v>
      </c>
      <c r="AA10" s="247"/>
      <c r="AB10" s="148"/>
      <c r="AC10" s="149"/>
      <c r="AE10" s="443" t="s">
        <v>440</v>
      </c>
      <c r="AF10" s="443" t="s">
        <v>437</v>
      </c>
      <c r="AG10" s="24">
        <f>(2296400*3)+(2335000*9)</f>
        <v>27904200</v>
      </c>
      <c r="AH10" s="24">
        <f>(2411500*6)+(2475400*6)</f>
        <v>29321400</v>
      </c>
      <c r="AI10" s="443" t="s">
        <v>443</v>
      </c>
    </row>
    <row r="11" spans="1:35" ht="28.5" customHeight="1" x14ac:dyDescent="0.15">
      <c r="A11" s="562"/>
      <c r="B11" s="568"/>
      <c r="C11" s="567" t="s">
        <v>70</v>
      </c>
      <c r="D11" s="534">
        <f>ROUNDUP(Y16,-3)</f>
        <v>8640000</v>
      </c>
      <c r="E11" s="534">
        <v>4642000</v>
      </c>
      <c r="F11" s="534">
        <f>D11-E11</f>
        <v>3998000</v>
      </c>
      <c r="G11" s="297" t="s">
        <v>272</v>
      </c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9"/>
      <c r="Z11" s="290"/>
      <c r="AA11" s="247"/>
      <c r="AB11" s="148"/>
      <c r="AC11" s="149"/>
      <c r="AG11" s="397">
        <f>SUM(AG8:AG10)</f>
        <v>100183200</v>
      </c>
      <c r="AH11" s="397">
        <f>SUM(AH8:AH10)</f>
        <v>103874400</v>
      </c>
      <c r="AI11" s="143">
        <f>AG11-AH11</f>
        <v>-3691200</v>
      </c>
    </row>
    <row r="12" spans="1:35" ht="28.5" customHeight="1" x14ac:dyDescent="0.15">
      <c r="A12" s="562"/>
      <c r="B12" s="568"/>
      <c r="C12" s="568"/>
      <c r="D12" s="535"/>
      <c r="E12" s="535"/>
      <c r="F12" s="535"/>
      <c r="G12" s="291" t="s">
        <v>269</v>
      </c>
      <c r="H12" s="298"/>
      <c r="I12" s="298"/>
      <c r="J12" s="298"/>
      <c r="K12" s="298"/>
      <c r="L12" s="298"/>
      <c r="M12" s="298"/>
      <c r="N12" s="298"/>
      <c r="O12" s="298"/>
      <c r="P12" s="274" t="s">
        <v>146</v>
      </c>
      <c r="Q12" s="274">
        <v>50000</v>
      </c>
      <c r="R12" s="274" t="s">
        <v>147</v>
      </c>
      <c r="S12" s="274" t="s">
        <v>148</v>
      </c>
      <c r="T12" s="274">
        <v>12</v>
      </c>
      <c r="U12" s="274" t="s">
        <v>137</v>
      </c>
      <c r="V12" s="274" t="s">
        <v>149</v>
      </c>
      <c r="W12" s="274" t="s">
        <v>110</v>
      </c>
      <c r="X12" s="274"/>
      <c r="Y12" s="98">
        <f>I12*L12+Q12*T12</f>
        <v>600000</v>
      </c>
      <c r="Z12" s="300" t="s">
        <v>104</v>
      </c>
      <c r="AA12" s="247">
        <f t="shared" ref="AA12:AA15" si="1">Y12</f>
        <v>600000</v>
      </c>
      <c r="AB12" s="148"/>
      <c r="AC12" s="149"/>
      <c r="AD12" s="24"/>
    </row>
    <row r="13" spans="1:35" ht="28.5" customHeight="1" x14ac:dyDescent="0.15">
      <c r="A13" s="562"/>
      <c r="B13" s="568"/>
      <c r="C13" s="568"/>
      <c r="D13" s="535"/>
      <c r="E13" s="535"/>
      <c r="F13" s="535"/>
      <c r="G13" s="293" t="s">
        <v>270</v>
      </c>
      <c r="H13" s="298"/>
      <c r="I13" s="298"/>
      <c r="J13" s="298"/>
      <c r="K13" s="298"/>
      <c r="L13" s="298"/>
      <c r="M13" s="298"/>
      <c r="N13" s="298"/>
      <c r="O13" s="298"/>
      <c r="P13" s="274" t="s">
        <v>146</v>
      </c>
      <c r="Q13" s="274">
        <v>20000</v>
      </c>
      <c r="R13" s="274" t="s">
        <v>147</v>
      </c>
      <c r="S13" s="274" t="s">
        <v>148</v>
      </c>
      <c r="T13" s="274">
        <v>12</v>
      </c>
      <c r="U13" s="274" t="s">
        <v>137</v>
      </c>
      <c r="V13" s="274" t="s">
        <v>149</v>
      </c>
      <c r="W13" s="274" t="s">
        <v>110</v>
      </c>
      <c r="X13" s="274"/>
      <c r="Y13" s="98">
        <f>I13*L13+Q13*T13</f>
        <v>240000</v>
      </c>
      <c r="Z13" s="300" t="s">
        <v>104</v>
      </c>
      <c r="AA13" s="247">
        <f t="shared" si="1"/>
        <v>240000</v>
      </c>
      <c r="AB13" s="148"/>
      <c r="AC13" s="149"/>
      <c r="AD13" s="418"/>
    </row>
    <row r="14" spans="1:35" ht="28.5" customHeight="1" x14ac:dyDescent="0.15">
      <c r="A14" s="562"/>
      <c r="B14" s="568"/>
      <c r="C14" s="568"/>
      <c r="D14" s="535"/>
      <c r="E14" s="535"/>
      <c r="F14" s="535"/>
      <c r="G14" s="252" t="s">
        <v>273</v>
      </c>
      <c r="H14" s="100"/>
      <c r="I14" s="274"/>
      <c r="J14" s="274"/>
      <c r="K14" s="274"/>
      <c r="L14" s="274"/>
      <c r="M14" s="274"/>
      <c r="N14" s="274"/>
      <c r="O14" s="299"/>
      <c r="P14" s="299"/>
      <c r="Q14" s="274"/>
      <c r="R14" s="274"/>
      <c r="S14" s="274"/>
      <c r="T14" s="274"/>
      <c r="U14" s="274"/>
      <c r="V14" s="274"/>
      <c r="W14" s="274" t="s">
        <v>110</v>
      </c>
      <c r="X14" s="274"/>
      <c r="Y14" s="98">
        <v>7200000</v>
      </c>
      <c r="Z14" s="300" t="s">
        <v>104</v>
      </c>
      <c r="AA14" s="247">
        <v>6898000</v>
      </c>
      <c r="AB14" s="148"/>
      <c r="AC14" s="149">
        <v>302000</v>
      </c>
      <c r="AD14" s="397"/>
    </row>
    <row r="15" spans="1:35" ht="28.5" customHeight="1" x14ac:dyDescent="0.15">
      <c r="A15" s="562"/>
      <c r="B15" s="568"/>
      <c r="C15" s="568"/>
      <c r="D15" s="535"/>
      <c r="E15" s="535"/>
      <c r="F15" s="535"/>
      <c r="G15" s="252" t="s">
        <v>419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74" t="s">
        <v>110</v>
      </c>
      <c r="X15" s="274"/>
      <c r="Y15" s="98">
        <v>600000</v>
      </c>
      <c r="Z15" s="300" t="s">
        <v>104</v>
      </c>
      <c r="AA15" s="247">
        <f t="shared" si="1"/>
        <v>600000</v>
      </c>
      <c r="AB15" s="148"/>
      <c r="AC15" s="149"/>
      <c r="AD15" s="397"/>
    </row>
    <row r="16" spans="1:35" ht="28.5" customHeight="1" x14ac:dyDescent="0.15">
      <c r="A16" s="562"/>
      <c r="B16" s="568"/>
      <c r="C16" s="537"/>
      <c r="D16" s="536"/>
      <c r="E16" s="536"/>
      <c r="F16" s="536"/>
      <c r="G16" s="301" t="s">
        <v>170</v>
      </c>
      <c r="H16" s="302"/>
      <c r="I16" s="303"/>
      <c r="J16" s="303"/>
      <c r="K16" s="303"/>
      <c r="L16" s="303"/>
      <c r="M16" s="303"/>
      <c r="N16" s="303"/>
      <c r="O16" s="304"/>
      <c r="P16" s="304"/>
      <c r="Q16" s="303"/>
      <c r="R16" s="303"/>
      <c r="S16" s="303"/>
      <c r="T16" s="303"/>
      <c r="U16" s="303"/>
      <c r="V16" s="303"/>
      <c r="W16" s="303"/>
      <c r="X16" s="303"/>
      <c r="Y16" s="305">
        <f>SUM(Y12:Y15)</f>
        <v>8640000</v>
      </c>
      <c r="Z16" s="306" t="s">
        <v>147</v>
      </c>
      <c r="AA16" s="247"/>
      <c r="AB16" s="148"/>
      <c r="AC16" s="149"/>
      <c r="AD16" s="24"/>
      <c r="AE16" s="445"/>
    </row>
    <row r="17" spans="1:29" ht="28.5" customHeight="1" x14ac:dyDescent="0.15">
      <c r="A17" s="562"/>
      <c r="B17" s="568"/>
      <c r="C17" s="360" t="s">
        <v>179</v>
      </c>
      <c r="D17" s="362">
        <f>ROUNDUP(Y17,-3)</f>
        <v>10987000</v>
      </c>
      <c r="E17" s="362">
        <v>13320000</v>
      </c>
      <c r="F17" s="86">
        <f>D17-E17</f>
        <v>-2333000</v>
      </c>
      <c r="G17" s="307" t="s">
        <v>226</v>
      </c>
      <c r="H17" s="308"/>
      <c r="I17" s="309"/>
      <c r="J17" s="310"/>
      <c r="K17" s="310"/>
      <c r="L17" s="310"/>
      <c r="M17" s="310"/>
      <c r="N17" s="310"/>
      <c r="O17" s="310"/>
      <c r="P17" s="310"/>
      <c r="Q17" s="309">
        <v>915580</v>
      </c>
      <c r="R17" s="310" t="s">
        <v>147</v>
      </c>
      <c r="S17" s="310" t="s">
        <v>148</v>
      </c>
      <c r="T17" s="309">
        <v>12</v>
      </c>
      <c r="U17" s="310" t="s">
        <v>137</v>
      </c>
      <c r="V17" s="310"/>
      <c r="W17" s="309" t="s">
        <v>0</v>
      </c>
      <c r="X17" s="310"/>
      <c r="Y17" s="311">
        <f>Q17*T17+40</f>
        <v>10987000</v>
      </c>
      <c r="Z17" s="312" t="s">
        <v>104</v>
      </c>
      <c r="AA17" s="247">
        <f>10506380+40</f>
        <v>10506420</v>
      </c>
      <c r="AB17" s="148"/>
      <c r="AC17" s="149">
        <v>480580</v>
      </c>
    </row>
    <row r="18" spans="1:29" ht="28.5" customHeight="1" x14ac:dyDescent="0.15">
      <c r="A18" s="562"/>
      <c r="B18" s="568"/>
      <c r="C18" s="360" t="s">
        <v>180</v>
      </c>
      <c r="D18" s="380">
        <f>ROUNDUP(Y18,-3)</f>
        <v>12600000</v>
      </c>
      <c r="E18" s="362">
        <v>14471000</v>
      </c>
      <c r="F18" s="86">
        <f>D18-E18</f>
        <v>-1871000</v>
      </c>
      <c r="G18" s="313" t="s">
        <v>227</v>
      </c>
      <c r="H18" s="314"/>
      <c r="I18" s="89"/>
      <c r="J18" s="314"/>
      <c r="K18" s="314"/>
      <c r="L18" s="89"/>
      <c r="M18" s="314"/>
      <c r="N18" s="314"/>
      <c r="O18" s="315"/>
      <c r="P18" s="314"/>
      <c r="Q18" s="89">
        <v>1050000</v>
      </c>
      <c r="R18" s="314" t="s">
        <v>147</v>
      </c>
      <c r="S18" s="314" t="s">
        <v>148</v>
      </c>
      <c r="T18" s="89">
        <v>12</v>
      </c>
      <c r="U18" s="314" t="s">
        <v>137</v>
      </c>
      <c r="V18" s="314"/>
      <c r="W18" s="89" t="s">
        <v>0</v>
      </c>
      <c r="X18" s="314"/>
      <c r="Y18" s="316">
        <f>Q18*T18</f>
        <v>12600000</v>
      </c>
      <c r="Z18" s="317" t="s">
        <v>104</v>
      </c>
      <c r="AA18" s="247">
        <v>12528000</v>
      </c>
      <c r="AB18" s="148"/>
      <c r="AC18" s="149">
        <f>Y18-AA18</f>
        <v>72000</v>
      </c>
    </row>
    <row r="19" spans="1:29" ht="28.5" customHeight="1" thickBot="1" x14ac:dyDescent="0.2">
      <c r="A19" s="563"/>
      <c r="B19" s="568"/>
      <c r="C19" s="567" t="s">
        <v>217</v>
      </c>
      <c r="D19" s="534">
        <f>ROUNDUP(Y24,-3)</f>
        <v>11007000</v>
      </c>
      <c r="E19" s="534">
        <v>10522000</v>
      </c>
      <c r="F19" s="534">
        <f>D19-E19</f>
        <v>485000</v>
      </c>
      <c r="G19" s="318" t="s">
        <v>151</v>
      </c>
      <c r="H19" s="101"/>
      <c r="I19" s="101"/>
      <c r="J19" s="319"/>
      <c r="K19" s="319"/>
      <c r="L19" s="319"/>
      <c r="M19" s="319"/>
      <c r="N19" s="319"/>
      <c r="O19" s="319"/>
      <c r="P19" s="320"/>
      <c r="Q19" s="319"/>
      <c r="R19" s="319"/>
      <c r="S19" s="319"/>
      <c r="T19" s="319"/>
      <c r="U19" s="319"/>
      <c r="V19" s="319"/>
      <c r="W19" s="319"/>
      <c r="X19" s="319"/>
      <c r="Y19" s="321"/>
      <c r="Z19" s="322" t="s">
        <v>147</v>
      </c>
      <c r="AA19" s="247"/>
      <c r="AB19" s="148"/>
      <c r="AC19" s="149"/>
    </row>
    <row r="20" spans="1:29" ht="28.5" customHeight="1" x14ac:dyDescent="0.15">
      <c r="A20" s="562"/>
      <c r="B20" s="568"/>
      <c r="C20" s="568"/>
      <c r="D20" s="535"/>
      <c r="E20" s="535"/>
      <c r="F20" s="535"/>
      <c r="G20" s="291" t="s">
        <v>269</v>
      </c>
      <c r="H20" s="274" t="s">
        <v>146</v>
      </c>
      <c r="I20" s="274">
        <v>3542900</v>
      </c>
      <c r="J20" s="299" t="s">
        <v>147</v>
      </c>
      <c r="K20" s="299" t="s">
        <v>148</v>
      </c>
      <c r="L20" s="299">
        <v>60</v>
      </c>
      <c r="M20" s="299" t="s">
        <v>169</v>
      </c>
      <c r="N20" s="299" t="s">
        <v>149</v>
      </c>
      <c r="O20" s="299" t="s">
        <v>150</v>
      </c>
      <c r="P20" s="299" t="s">
        <v>146</v>
      </c>
      <c r="Q20" s="274">
        <v>4277800</v>
      </c>
      <c r="R20" s="299" t="s">
        <v>104</v>
      </c>
      <c r="S20" s="299" t="s">
        <v>102</v>
      </c>
      <c r="T20" s="299">
        <v>60</v>
      </c>
      <c r="U20" s="299" t="s">
        <v>4</v>
      </c>
      <c r="V20" s="299" t="s">
        <v>64</v>
      </c>
      <c r="W20" s="299" t="s">
        <v>0</v>
      </c>
      <c r="X20" s="323"/>
      <c r="Y20" s="324">
        <f>I20*L20%+Q20*T20%+260</f>
        <v>4692680</v>
      </c>
      <c r="Z20" s="300" t="s">
        <v>104</v>
      </c>
      <c r="AA20" s="247">
        <v>4549860</v>
      </c>
      <c r="AB20" s="148"/>
      <c r="AC20" s="149">
        <f>AI6*60%+260</f>
        <v>142820</v>
      </c>
    </row>
    <row r="21" spans="1:29" ht="28.5" customHeight="1" x14ac:dyDescent="0.15">
      <c r="A21" s="562"/>
      <c r="B21" s="568"/>
      <c r="C21" s="568"/>
      <c r="D21" s="535"/>
      <c r="E21" s="535"/>
      <c r="F21" s="535"/>
      <c r="G21" s="293" t="s">
        <v>270</v>
      </c>
      <c r="H21" s="274" t="s">
        <v>146</v>
      </c>
      <c r="I21" s="274">
        <v>2411500</v>
      </c>
      <c r="J21" s="299" t="s">
        <v>147</v>
      </c>
      <c r="K21" s="299" t="s">
        <v>148</v>
      </c>
      <c r="L21" s="299">
        <v>60</v>
      </c>
      <c r="M21" s="299" t="s">
        <v>169</v>
      </c>
      <c r="N21" s="299" t="s">
        <v>149</v>
      </c>
      <c r="O21" s="299" t="s">
        <v>150</v>
      </c>
      <c r="P21" s="299" t="s">
        <v>146</v>
      </c>
      <c r="Q21" s="274">
        <v>2475400</v>
      </c>
      <c r="R21" s="299" t="s">
        <v>104</v>
      </c>
      <c r="S21" s="299" t="s">
        <v>102</v>
      </c>
      <c r="T21" s="299">
        <v>60</v>
      </c>
      <c r="U21" s="299" t="s">
        <v>4</v>
      </c>
      <c r="V21" s="299" t="s">
        <v>64</v>
      </c>
      <c r="W21" s="299" t="s">
        <v>0</v>
      </c>
      <c r="X21" s="323"/>
      <c r="Y21" s="324">
        <f>I21*L21%+Q21*T21%+40</f>
        <v>2932180</v>
      </c>
      <c r="Z21" s="300" t="s">
        <v>104</v>
      </c>
      <c r="AA21" s="247">
        <f t="shared" ref="AA21:AA23" si="2">Y21</f>
        <v>2932180</v>
      </c>
      <c r="AB21" s="148"/>
      <c r="AC21" s="149"/>
    </row>
    <row r="22" spans="1:29" ht="28.5" customHeight="1" x14ac:dyDescent="0.15">
      <c r="A22" s="562"/>
      <c r="B22" s="568"/>
      <c r="C22" s="568"/>
      <c r="D22" s="535"/>
      <c r="E22" s="535"/>
      <c r="F22" s="535"/>
      <c r="G22" s="293" t="s">
        <v>285</v>
      </c>
      <c r="H22" s="274" t="s">
        <v>67</v>
      </c>
      <c r="I22" s="274">
        <v>2411500</v>
      </c>
      <c r="J22" s="299" t="s">
        <v>104</v>
      </c>
      <c r="K22" s="299" t="s">
        <v>102</v>
      </c>
      <c r="L22" s="299">
        <v>60</v>
      </c>
      <c r="M22" s="299" t="s">
        <v>4</v>
      </c>
      <c r="N22" s="299" t="s">
        <v>64</v>
      </c>
      <c r="O22" s="299" t="s">
        <v>68</v>
      </c>
      <c r="P22" s="299" t="s">
        <v>67</v>
      </c>
      <c r="Q22" s="274">
        <v>2475400</v>
      </c>
      <c r="R22" s="299" t="s">
        <v>147</v>
      </c>
      <c r="S22" s="299" t="s">
        <v>102</v>
      </c>
      <c r="T22" s="299">
        <v>60</v>
      </c>
      <c r="U22" s="299" t="s">
        <v>4</v>
      </c>
      <c r="V22" s="299" t="s">
        <v>64</v>
      </c>
      <c r="W22" s="299" t="s">
        <v>0</v>
      </c>
      <c r="X22" s="323"/>
      <c r="Y22" s="324">
        <f>I22*L22%+Q22*T22%</f>
        <v>2932140</v>
      </c>
      <c r="Z22" s="300" t="s">
        <v>104</v>
      </c>
      <c r="AA22" s="247">
        <f t="shared" si="2"/>
        <v>2932140</v>
      </c>
      <c r="AB22" s="148"/>
      <c r="AC22" s="149"/>
    </row>
    <row r="23" spans="1:29" ht="28.5" customHeight="1" x14ac:dyDescent="0.15">
      <c r="A23" s="562"/>
      <c r="B23" s="568"/>
      <c r="C23" s="568"/>
      <c r="D23" s="535"/>
      <c r="E23" s="535"/>
      <c r="F23" s="535"/>
      <c r="G23" s="325" t="s">
        <v>152</v>
      </c>
      <c r="H23" s="274"/>
      <c r="I23" s="274"/>
      <c r="J23" s="299"/>
      <c r="K23" s="299"/>
      <c r="L23" s="299"/>
      <c r="M23" s="299"/>
      <c r="N23" s="299"/>
      <c r="O23" s="299"/>
      <c r="P23" s="299"/>
      <c r="Q23" s="274">
        <v>120000</v>
      </c>
      <c r="R23" s="274" t="s">
        <v>147</v>
      </c>
      <c r="S23" s="274" t="s">
        <v>148</v>
      </c>
      <c r="T23" s="274">
        <v>3</v>
      </c>
      <c r="U23" s="274" t="s">
        <v>136</v>
      </c>
      <c r="V23" s="274"/>
      <c r="W23" s="274" t="s">
        <v>110</v>
      </c>
      <c r="X23" s="274"/>
      <c r="Y23" s="98">
        <v>450000</v>
      </c>
      <c r="Z23" s="300" t="s">
        <v>147</v>
      </c>
      <c r="AA23" s="247">
        <f t="shared" si="2"/>
        <v>450000</v>
      </c>
      <c r="AB23" s="148"/>
      <c r="AC23" s="149"/>
    </row>
    <row r="24" spans="1:29" ht="28.5" customHeight="1" x14ac:dyDescent="0.15">
      <c r="A24" s="562"/>
      <c r="B24" s="568"/>
      <c r="C24" s="568"/>
      <c r="D24" s="536"/>
      <c r="E24" s="536"/>
      <c r="F24" s="536"/>
      <c r="G24" s="575" t="s">
        <v>27</v>
      </c>
      <c r="H24" s="576"/>
      <c r="I24" s="576"/>
      <c r="J24" s="303"/>
      <c r="K24" s="303"/>
      <c r="L24" s="303"/>
      <c r="M24" s="303"/>
      <c r="N24" s="303"/>
      <c r="O24" s="304"/>
      <c r="P24" s="304"/>
      <c r="Q24" s="303"/>
      <c r="R24" s="303"/>
      <c r="S24" s="303"/>
      <c r="T24" s="303"/>
      <c r="U24" s="303"/>
      <c r="V24" s="303"/>
      <c r="W24" s="303"/>
      <c r="X24" s="303"/>
      <c r="Y24" s="305">
        <f>SUM(Y20:Y23)</f>
        <v>11007000</v>
      </c>
      <c r="Z24" s="306" t="s">
        <v>104</v>
      </c>
      <c r="AA24" s="247"/>
      <c r="AB24" s="148"/>
      <c r="AC24" s="149"/>
    </row>
    <row r="25" spans="1:29" ht="28.5" customHeight="1" x14ac:dyDescent="0.15">
      <c r="A25" s="562"/>
      <c r="B25" s="567" t="s">
        <v>222</v>
      </c>
      <c r="C25" s="381" t="s">
        <v>2</v>
      </c>
      <c r="D25" s="86">
        <f>SUM(D26:D28)</f>
        <v>300000</v>
      </c>
      <c r="E25" s="86">
        <f>E26</f>
        <v>300000</v>
      </c>
      <c r="F25" s="253">
        <f>D25-E25</f>
        <v>0</v>
      </c>
      <c r="G25" s="326"/>
      <c r="H25" s="89"/>
      <c r="I25" s="89"/>
      <c r="J25" s="315"/>
      <c r="K25" s="315"/>
      <c r="L25" s="315"/>
      <c r="M25" s="315"/>
      <c r="N25" s="315"/>
      <c r="O25" s="315"/>
      <c r="P25" s="327"/>
      <c r="Q25" s="315"/>
      <c r="R25" s="315"/>
      <c r="S25" s="315"/>
      <c r="T25" s="315"/>
      <c r="U25" s="315"/>
      <c r="V25" s="315"/>
      <c r="W25" s="315"/>
      <c r="X25" s="315"/>
      <c r="Y25" s="328"/>
      <c r="Z25" s="329"/>
      <c r="AA25" s="248"/>
      <c r="AB25" s="150"/>
      <c r="AC25" s="151"/>
    </row>
    <row r="26" spans="1:29" ht="28.5" customHeight="1" x14ac:dyDescent="0.15">
      <c r="A26" s="562"/>
      <c r="B26" s="568"/>
      <c r="C26" s="577" t="s">
        <v>33</v>
      </c>
      <c r="D26" s="534">
        <f>ROUNDUP(Y28,-1)</f>
        <v>300000</v>
      </c>
      <c r="E26" s="534">
        <v>300000</v>
      </c>
      <c r="F26" s="578">
        <f>D26-E26</f>
        <v>0</v>
      </c>
      <c r="G26" s="330" t="s">
        <v>230</v>
      </c>
      <c r="H26" s="101"/>
      <c r="I26" s="102"/>
      <c r="J26" s="276"/>
      <c r="K26" s="276"/>
      <c r="L26" s="533">
        <v>100000</v>
      </c>
      <c r="M26" s="533"/>
      <c r="N26" s="276" t="s">
        <v>104</v>
      </c>
      <c r="O26" s="276" t="s">
        <v>102</v>
      </c>
      <c r="P26" s="276">
        <v>2</v>
      </c>
      <c r="Q26" s="255" t="s">
        <v>135</v>
      </c>
      <c r="R26" s="331"/>
      <c r="S26" s="331"/>
      <c r="T26" s="331"/>
      <c r="U26" s="331"/>
      <c r="V26" s="331"/>
      <c r="W26" s="332" t="s">
        <v>0</v>
      </c>
      <c r="X26" s="331"/>
      <c r="Y26" s="333">
        <f>L26*P26</f>
        <v>200000</v>
      </c>
      <c r="Z26" s="334" t="s">
        <v>104</v>
      </c>
      <c r="AA26" s="249"/>
      <c r="AB26" s="150"/>
      <c r="AC26" s="153">
        <v>200000</v>
      </c>
    </row>
    <row r="27" spans="1:29" ht="28.5" customHeight="1" x14ac:dyDescent="0.15">
      <c r="A27" s="562"/>
      <c r="B27" s="568"/>
      <c r="C27" s="577"/>
      <c r="D27" s="535"/>
      <c r="E27" s="535"/>
      <c r="F27" s="579"/>
      <c r="G27" s="293" t="s">
        <v>231</v>
      </c>
      <c r="H27" s="103"/>
      <c r="I27" s="98"/>
      <c r="J27" s="274"/>
      <c r="K27" s="274"/>
      <c r="L27" s="532">
        <v>50000</v>
      </c>
      <c r="M27" s="532"/>
      <c r="N27" s="274" t="s">
        <v>104</v>
      </c>
      <c r="O27" s="274" t="s">
        <v>102</v>
      </c>
      <c r="P27" s="274">
        <v>2</v>
      </c>
      <c r="Q27" s="274" t="s">
        <v>135</v>
      </c>
      <c r="R27" s="323"/>
      <c r="S27" s="323"/>
      <c r="T27" s="323"/>
      <c r="U27" s="323"/>
      <c r="V27" s="323"/>
      <c r="W27" s="299" t="s">
        <v>0</v>
      </c>
      <c r="X27" s="323"/>
      <c r="Y27" s="98">
        <f>L27*P27</f>
        <v>100000</v>
      </c>
      <c r="Z27" s="300" t="s">
        <v>104</v>
      </c>
      <c r="AA27" s="249"/>
      <c r="AB27" s="150"/>
      <c r="AC27" s="153">
        <v>100000</v>
      </c>
    </row>
    <row r="28" spans="1:29" ht="28.5" customHeight="1" x14ac:dyDescent="0.15">
      <c r="A28" s="562"/>
      <c r="B28" s="537"/>
      <c r="C28" s="577"/>
      <c r="D28" s="536"/>
      <c r="E28" s="536"/>
      <c r="F28" s="580"/>
      <c r="G28" s="335" t="s">
        <v>27</v>
      </c>
      <c r="H28" s="336"/>
      <c r="I28" s="337"/>
      <c r="J28" s="338"/>
      <c r="K28" s="338"/>
      <c r="L28" s="338"/>
      <c r="M28" s="338"/>
      <c r="N28" s="338"/>
      <c r="O28" s="338"/>
      <c r="P28" s="338"/>
      <c r="Q28" s="339"/>
      <c r="R28" s="340"/>
      <c r="S28" s="340"/>
      <c r="T28" s="340"/>
      <c r="U28" s="340"/>
      <c r="V28" s="340"/>
      <c r="W28" s="339"/>
      <c r="X28" s="340"/>
      <c r="Y28" s="341">
        <f>SUM(Y26:Y27)</f>
        <v>300000</v>
      </c>
      <c r="Z28" s="342" t="s">
        <v>104</v>
      </c>
      <c r="AA28" s="247"/>
      <c r="AB28" s="148"/>
      <c r="AC28" s="149"/>
    </row>
    <row r="29" spans="1:29" s="7" customFormat="1" ht="28.5" customHeight="1" x14ac:dyDescent="0.15">
      <c r="A29" s="562"/>
      <c r="B29" s="564" t="s">
        <v>221</v>
      </c>
      <c r="C29" s="90" t="s">
        <v>2</v>
      </c>
      <c r="D29" s="382">
        <f>SUM(D30:D51)</f>
        <v>9040000</v>
      </c>
      <c r="E29" s="382">
        <f>SUM(E30:E51)</f>
        <v>8980000</v>
      </c>
      <c r="F29" s="86">
        <f>D29-E29</f>
        <v>60000</v>
      </c>
      <c r="G29" s="343"/>
      <c r="H29" s="417"/>
      <c r="I29" s="344"/>
      <c r="J29" s="89"/>
      <c r="K29" s="89"/>
      <c r="L29" s="89"/>
      <c r="M29" s="89"/>
      <c r="N29" s="89"/>
      <c r="O29" s="89"/>
      <c r="P29" s="89"/>
      <c r="Q29" s="327"/>
      <c r="R29" s="315"/>
      <c r="S29" s="315"/>
      <c r="T29" s="315"/>
      <c r="U29" s="315"/>
      <c r="V29" s="315"/>
      <c r="W29" s="327"/>
      <c r="X29" s="315"/>
      <c r="Y29" s="345"/>
      <c r="Z29" s="329"/>
      <c r="AA29" s="248"/>
      <c r="AB29" s="150"/>
      <c r="AC29" s="151"/>
    </row>
    <row r="30" spans="1:29" s="7" customFormat="1" ht="28.5" customHeight="1" x14ac:dyDescent="0.15">
      <c r="A30" s="562"/>
      <c r="B30" s="565"/>
      <c r="C30" s="359" t="s">
        <v>1</v>
      </c>
      <c r="D30" s="86">
        <f>ROUNDUP(Y30,-3)</f>
        <v>400000</v>
      </c>
      <c r="E30" s="86">
        <v>400000</v>
      </c>
      <c r="F30" s="253">
        <f>D30-E30</f>
        <v>0</v>
      </c>
      <c r="G30" s="539" t="s">
        <v>232</v>
      </c>
      <c r="H30" s="540"/>
      <c r="I30" s="89"/>
      <c r="J30" s="89"/>
      <c r="K30" s="89"/>
      <c r="L30" s="569">
        <v>100000</v>
      </c>
      <c r="M30" s="569"/>
      <c r="N30" s="89" t="s">
        <v>147</v>
      </c>
      <c r="O30" s="89" t="s">
        <v>148</v>
      </c>
      <c r="P30" s="89">
        <v>4</v>
      </c>
      <c r="Q30" s="89" t="s">
        <v>135</v>
      </c>
      <c r="R30" s="89"/>
      <c r="S30" s="89"/>
      <c r="T30" s="89"/>
      <c r="U30" s="89"/>
      <c r="V30" s="89"/>
      <c r="W30" s="89" t="s">
        <v>0</v>
      </c>
      <c r="X30" s="89"/>
      <c r="Y30" s="344">
        <f>L30*P30</f>
        <v>400000</v>
      </c>
      <c r="Z30" s="346" t="s">
        <v>104</v>
      </c>
      <c r="AA30" s="250">
        <v>100000</v>
      </c>
      <c r="AB30" s="152">
        <v>100000</v>
      </c>
      <c r="AC30" s="153">
        <v>200000</v>
      </c>
    </row>
    <row r="31" spans="1:29" s="7" customFormat="1" ht="28.5" customHeight="1" x14ac:dyDescent="0.15">
      <c r="A31" s="562"/>
      <c r="B31" s="565"/>
      <c r="C31" s="538" t="s">
        <v>271</v>
      </c>
      <c r="D31" s="534">
        <f>ROUNDUP(Y37,-3)</f>
        <v>1450000</v>
      </c>
      <c r="E31" s="534">
        <v>1531000</v>
      </c>
      <c r="F31" s="534">
        <f>D31-E31</f>
        <v>-81000</v>
      </c>
      <c r="G31" s="330" t="s">
        <v>233</v>
      </c>
      <c r="H31" s="101"/>
      <c r="I31" s="101"/>
      <c r="J31" s="101"/>
      <c r="K31" s="101"/>
      <c r="L31" s="533"/>
      <c r="M31" s="533"/>
      <c r="N31" s="276"/>
      <c r="O31" s="276"/>
      <c r="P31" s="276"/>
      <c r="Q31" s="276"/>
      <c r="R31" s="276"/>
      <c r="S31" s="101"/>
      <c r="T31" s="101"/>
      <c r="U31" s="101"/>
      <c r="V31" s="101"/>
      <c r="W31" s="276" t="s">
        <v>0</v>
      </c>
      <c r="X31" s="101"/>
      <c r="Y31" s="98">
        <v>307000</v>
      </c>
      <c r="Z31" s="111" t="s">
        <v>104</v>
      </c>
      <c r="AA31" s="250">
        <v>138000</v>
      </c>
      <c r="AB31" s="152"/>
      <c r="AC31" s="153">
        <f>Y31-AA31</f>
        <v>169000</v>
      </c>
    </row>
    <row r="32" spans="1:29" s="7" customFormat="1" ht="28.5" customHeight="1" x14ac:dyDescent="0.15">
      <c r="A32" s="562"/>
      <c r="B32" s="565"/>
      <c r="C32" s="538"/>
      <c r="D32" s="535"/>
      <c r="E32" s="535"/>
      <c r="F32" s="535"/>
      <c r="G32" s="252" t="s">
        <v>234</v>
      </c>
      <c r="H32" s="100"/>
      <c r="I32" s="100"/>
      <c r="J32" s="100"/>
      <c r="K32" s="100"/>
      <c r="L32" s="532">
        <v>33000</v>
      </c>
      <c r="M32" s="532"/>
      <c r="N32" s="274" t="s">
        <v>104</v>
      </c>
      <c r="O32" s="274" t="s">
        <v>102</v>
      </c>
      <c r="P32" s="274">
        <v>12</v>
      </c>
      <c r="Q32" s="274" t="s">
        <v>101</v>
      </c>
      <c r="R32" s="274"/>
      <c r="S32" s="100"/>
      <c r="T32" s="100"/>
      <c r="U32" s="100"/>
      <c r="V32" s="100"/>
      <c r="W32" s="274" t="s">
        <v>0</v>
      </c>
      <c r="X32" s="100"/>
      <c r="Y32" s="98">
        <f t="shared" ref="Y32:Y35" si="3">L32*P32</f>
        <v>396000</v>
      </c>
      <c r="Z32" s="112" t="s">
        <v>104</v>
      </c>
      <c r="AA32" s="250">
        <f t="shared" ref="AA32:AA36" si="4">Y32</f>
        <v>396000</v>
      </c>
      <c r="AB32" s="152"/>
      <c r="AC32" s="153"/>
    </row>
    <row r="33" spans="1:29" s="7" customFormat="1" ht="28.5" customHeight="1" x14ac:dyDescent="0.15">
      <c r="A33" s="562"/>
      <c r="B33" s="565"/>
      <c r="C33" s="538"/>
      <c r="D33" s="535"/>
      <c r="E33" s="535"/>
      <c r="F33" s="535"/>
      <c r="G33" s="252" t="s">
        <v>245</v>
      </c>
      <c r="H33" s="100"/>
      <c r="I33" s="100"/>
      <c r="J33" s="100"/>
      <c r="K33" s="100"/>
      <c r="L33" s="532">
        <v>100000</v>
      </c>
      <c r="M33" s="532"/>
      <c r="N33" s="274" t="s">
        <v>104</v>
      </c>
      <c r="O33" s="274" t="s">
        <v>102</v>
      </c>
      <c r="P33" s="274">
        <v>1</v>
      </c>
      <c r="Q33" s="274" t="s">
        <v>137</v>
      </c>
      <c r="R33" s="274"/>
      <c r="S33" s="100"/>
      <c r="T33" s="100"/>
      <c r="U33" s="100"/>
      <c r="V33" s="100"/>
      <c r="W33" s="274" t="s">
        <v>0</v>
      </c>
      <c r="X33" s="100"/>
      <c r="Y33" s="98">
        <f t="shared" si="3"/>
        <v>100000</v>
      </c>
      <c r="Z33" s="112" t="s">
        <v>104</v>
      </c>
      <c r="AA33" s="250">
        <f t="shared" si="4"/>
        <v>100000</v>
      </c>
      <c r="AB33" s="152"/>
      <c r="AC33" s="153"/>
    </row>
    <row r="34" spans="1:29" s="7" customFormat="1" ht="28.5" customHeight="1" x14ac:dyDescent="0.15">
      <c r="A34" s="562"/>
      <c r="B34" s="565"/>
      <c r="C34" s="538"/>
      <c r="D34" s="535"/>
      <c r="E34" s="535"/>
      <c r="F34" s="535"/>
      <c r="G34" s="252" t="s">
        <v>246</v>
      </c>
      <c r="H34" s="100"/>
      <c r="I34" s="100"/>
      <c r="J34" s="100"/>
      <c r="K34" s="100"/>
      <c r="L34" s="532">
        <v>5000</v>
      </c>
      <c r="M34" s="532"/>
      <c r="N34" s="274" t="s">
        <v>104</v>
      </c>
      <c r="O34" s="274" t="s">
        <v>102</v>
      </c>
      <c r="P34" s="274">
        <v>1</v>
      </c>
      <c r="Q34" s="274" t="s">
        <v>135</v>
      </c>
      <c r="R34" s="274"/>
      <c r="S34" s="100"/>
      <c r="T34" s="100"/>
      <c r="U34" s="100"/>
      <c r="V34" s="100"/>
      <c r="W34" s="274" t="s">
        <v>0</v>
      </c>
      <c r="X34" s="100"/>
      <c r="Y34" s="98">
        <f t="shared" si="3"/>
        <v>5000</v>
      </c>
      <c r="Z34" s="112" t="s">
        <v>104</v>
      </c>
      <c r="AA34" s="250">
        <f t="shared" si="4"/>
        <v>5000</v>
      </c>
      <c r="AB34" s="152"/>
      <c r="AC34" s="153"/>
    </row>
    <row r="35" spans="1:29" s="7" customFormat="1" ht="28.5" customHeight="1" x14ac:dyDescent="0.15">
      <c r="A35" s="562"/>
      <c r="B35" s="565"/>
      <c r="C35" s="538"/>
      <c r="D35" s="535"/>
      <c r="E35" s="535"/>
      <c r="F35" s="535"/>
      <c r="G35" s="252" t="s">
        <v>247</v>
      </c>
      <c r="H35" s="100"/>
      <c r="I35" s="100"/>
      <c r="J35" s="100"/>
      <c r="K35" s="100"/>
      <c r="L35" s="532">
        <v>600000</v>
      </c>
      <c r="M35" s="532"/>
      <c r="N35" s="274" t="s">
        <v>104</v>
      </c>
      <c r="O35" s="274" t="s">
        <v>102</v>
      </c>
      <c r="P35" s="274">
        <v>1</v>
      </c>
      <c r="Q35" s="274" t="s">
        <v>135</v>
      </c>
      <c r="R35" s="274"/>
      <c r="S35" s="100"/>
      <c r="T35" s="100"/>
      <c r="U35" s="100"/>
      <c r="V35" s="100"/>
      <c r="W35" s="274" t="s">
        <v>0</v>
      </c>
      <c r="X35" s="100"/>
      <c r="Y35" s="98">
        <f t="shared" si="3"/>
        <v>600000</v>
      </c>
      <c r="Z35" s="112" t="s">
        <v>104</v>
      </c>
      <c r="AA35" s="250">
        <f t="shared" si="4"/>
        <v>600000</v>
      </c>
      <c r="AB35" s="152"/>
      <c r="AC35" s="153"/>
    </row>
    <row r="36" spans="1:29" s="7" customFormat="1" ht="28.5" customHeight="1" x14ac:dyDescent="0.15">
      <c r="A36" s="562"/>
      <c r="B36" s="565"/>
      <c r="C36" s="538"/>
      <c r="D36" s="535"/>
      <c r="E36" s="535"/>
      <c r="F36" s="535"/>
      <c r="G36" s="252" t="s">
        <v>248</v>
      </c>
      <c r="H36" s="100"/>
      <c r="I36" s="100"/>
      <c r="J36" s="100"/>
      <c r="K36" s="100"/>
      <c r="L36" s="532">
        <v>3500</v>
      </c>
      <c r="M36" s="532"/>
      <c r="N36" s="274" t="s">
        <v>104</v>
      </c>
      <c r="O36" s="274" t="s">
        <v>102</v>
      </c>
      <c r="P36" s="274">
        <v>12</v>
      </c>
      <c r="Q36" s="274" t="s">
        <v>135</v>
      </c>
      <c r="R36" s="274"/>
      <c r="S36" s="100"/>
      <c r="T36" s="100"/>
      <c r="U36" s="100"/>
      <c r="V36" s="100"/>
      <c r="W36" s="274" t="s">
        <v>0</v>
      </c>
      <c r="X36" s="100"/>
      <c r="Y36" s="98">
        <f t="shared" ref="Y36" si="5">L36*P36</f>
        <v>42000</v>
      </c>
      <c r="Z36" s="112" t="s">
        <v>104</v>
      </c>
      <c r="AA36" s="250">
        <f t="shared" si="4"/>
        <v>42000</v>
      </c>
      <c r="AB36" s="152"/>
      <c r="AC36" s="153"/>
    </row>
    <row r="37" spans="1:29" s="7" customFormat="1" ht="28.5" customHeight="1" x14ac:dyDescent="0.15">
      <c r="A37" s="562"/>
      <c r="B37" s="565"/>
      <c r="C37" s="538"/>
      <c r="D37" s="536"/>
      <c r="E37" s="536"/>
      <c r="F37" s="536"/>
      <c r="G37" s="541" t="s">
        <v>27</v>
      </c>
      <c r="H37" s="542"/>
      <c r="I37" s="348"/>
      <c r="J37" s="348"/>
      <c r="K37" s="348"/>
      <c r="L37" s="348"/>
      <c r="M37" s="348"/>
      <c r="N37" s="348"/>
      <c r="O37" s="348"/>
      <c r="P37" s="338"/>
      <c r="Q37" s="348"/>
      <c r="R37" s="348"/>
      <c r="S37" s="348"/>
      <c r="T37" s="348"/>
      <c r="U37" s="348"/>
      <c r="V37" s="348"/>
      <c r="W37" s="338"/>
      <c r="X37" s="348"/>
      <c r="Y37" s="114">
        <f>SUM(Y31:Y36)</f>
        <v>1450000</v>
      </c>
      <c r="Z37" s="349" t="s">
        <v>104</v>
      </c>
      <c r="AA37" s="250"/>
      <c r="AB37" s="152"/>
      <c r="AC37" s="153"/>
    </row>
    <row r="38" spans="1:29" s="7" customFormat="1" ht="28.5" customHeight="1" x14ac:dyDescent="0.15">
      <c r="A38" s="562"/>
      <c r="B38" s="565"/>
      <c r="C38" s="538" t="s">
        <v>23</v>
      </c>
      <c r="D38" s="534">
        <f>ROUNDUP(Y41,-3)</f>
        <v>2760000</v>
      </c>
      <c r="E38" s="534">
        <v>2760000</v>
      </c>
      <c r="F38" s="578">
        <f>D38-E38</f>
        <v>0</v>
      </c>
      <c r="G38" s="330" t="s">
        <v>235</v>
      </c>
      <c r="H38" s="101"/>
      <c r="I38" s="101"/>
      <c r="J38" s="101"/>
      <c r="K38" s="101"/>
      <c r="L38" s="533">
        <v>30000</v>
      </c>
      <c r="M38" s="533"/>
      <c r="N38" s="276" t="s">
        <v>104</v>
      </c>
      <c r="O38" s="276" t="s">
        <v>102</v>
      </c>
      <c r="P38" s="276">
        <v>12</v>
      </c>
      <c r="Q38" s="276" t="s">
        <v>101</v>
      </c>
      <c r="R38" s="276"/>
      <c r="S38" s="101"/>
      <c r="T38" s="101"/>
      <c r="U38" s="101"/>
      <c r="V38" s="101"/>
      <c r="W38" s="276" t="s">
        <v>0</v>
      </c>
      <c r="X38" s="101"/>
      <c r="Y38" s="102">
        <f>L38*P38</f>
        <v>360000</v>
      </c>
      <c r="Z38" s="111" t="s">
        <v>104</v>
      </c>
      <c r="AA38" s="250">
        <f>Y38</f>
        <v>360000</v>
      </c>
      <c r="AB38" s="152"/>
      <c r="AC38" s="153"/>
    </row>
    <row r="39" spans="1:29" s="7" customFormat="1" ht="28.5" customHeight="1" x14ac:dyDescent="0.15">
      <c r="A39" s="562"/>
      <c r="B39" s="565"/>
      <c r="C39" s="538"/>
      <c r="D39" s="535"/>
      <c r="E39" s="535"/>
      <c r="F39" s="579"/>
      <c r="G39" s="252" t="s">
        <v>236</v>
      </c>
      <c r="H39" s="100"/>
      <c r="I39" s="100"/>
      <c r="J39" s="100"/>
      <c r="K39" s="100"/>
      <c r="L39" s="532">
        <v>100000</v>
      </c>
      <c r="M39" s="532"/>
      <c r="N39" s="274" t="s">
        <v>104</v>
      </c>
      <c r="O39" s="274" t="s">
        <v>102</v>
      </c>
      <c r="P39" s="274">
        <v>12</v>
      </c>
      <c r="Q39" s="274" t="s">
        <v>101</v>
      </c>
      <c r="R39" s="274"/>
      <c r="S39" s="100"/>
      <c r="T39" s="100"/>
      <c r="U39" s="100"/>
      <c r="V39" s="100"/>
      <c r="W39" s="274" t="s">
        <v>0</v>
      </c>
      <c r="X39" s="100"/>
      <c r="Y39" s="98">
        <f>L39*P39</f>
        <v>1200000</v>
      </c>
      <c r="Z39" s="112" t="s">
        <v>104</v>
      </c>
      <c r="AA39" s="250">
        <v>1200000</v>
      </c>
      <c r="AB39" s="152"/>
      <c r="AC39" s="153"/>
    </row>
    <row r="40" spans="1:29" s="7" customFormat="1" ht="28.5" customHeight="1" x14ac:dyDescent="0.15">
      <c r="A40" s="562"/>
      <c r="B40" s="565"/>
      <c r="C40" s="538"/>
      <c r="D40" s="535"/>
      <c r="E40" s="535"/>
      <c r="F40" s="579"/>
      <c r="G40" s="252" t="s">
        <v>237</v>
      </c>
      <c r="H40" s="100"/>
      <c r="I40" s="100"/>
      <c r="J40" s="100"/>
      <c r="K40" s="100"/>
      <c r="L40" s="532">
        <v>100000</v>
      </c>
      <c r="M40" s="532"/>
      <c r="N40" s="274" t="s">
        <v>104</v>
      </c>
      <c r="O40" s="274" t="s">
        <v>102</v>
      </c>
      <c r="P40" s="274">
        <v>12</v>
      </c>
      <c r="Q40" s="274" t="s">
        <v>101</v>
      </c>
      <c r="R40" s="274"/>
      <c r="S40" s="100"/>
      <c r="T40" s="100"/>
      <c r="U40" s="100"/>
      <c r="V40" s="100"/>
      <c r="W40" s="274" t="s">
        <v>0</v>
      </c>
      <c r="X40" s="100"/>
      <c r="Y40" s="98">
        <f>L40*P40</f>
        <v>1200000</v>
      </c>
      <c r="Z40" s="112" t="s">
        <v>104</v>
      </c>
      <c r="AA40" s="250">
        <v>1000000</v>
      </c>
      <c r="AB40" s="152">
        <v>200000</v>
      </c>
      <c r="AC40" s="153"/>
    </row>
    <row r="41" spans="1:29" s="7" customFormat="1" ht="28.5" customHeight="1" x14ac:dyDescent="0.15">
      <c r="A41" s="562"/>
      <c r="B41" s="565"/>
      <c r="C41" s="538"/>
      <c r="D41" s="536"/>
      <c r="E41" s="536"/>
      <c r="F41" s="580"/>
      <c r="G41" s="541" t="s">
        <v>27</v>
      </c>
      <c r="H41" s="542"/>
      <c r="I41" s="348"/>
      <c r="J41" s="348"/>
      <c r="K41" s="348"/>
      <c r="L41" s="338"/>
      <c r="M41" s="338"/>
      <c r="N41" s="338"/>
      <c r="O41" s="338"/>
      <c r="P41" s="338"/>
      <c r="Q41" s="338"/>
      <c r="R41" s="338"/>
      <c r="S41" s="348"/>
      <c r="T41" s="348"/>
      <c r="U41" s="348"/>
      <c r="V41" s="348"/>
      <c r="W41" s="338"/>
      <c r="X41" s="348"/>
      <c r="Y41" s="114">
        <f>SUM(Y38:Y40)</f>
        <v>2760000</v>
      </c>
      <c r="Z41" s="349" t="s">
        <v>104</v>
      </c>
      <c r="AA41" s="250"/>
      <c r="AB41" s="152"/>
      <c r="AC41" s="153"/>
    </row>
    <row r="42" spans="1:29" s="7" customFormat="1" ht="28.5" customHeight="1" x14ac:dyDescent="0.15">
      <c r="A42" s="562"/>
      <c r="B42" s="565"/>
      <c r="C42" s="538" t="s">
        <v>228</v>
      </c>
      <c r="D42" s="534">
        <f>ROUNDUP(Y47,-3)</f>
        <v>2310000</v>
      </c>
      <c r="E42" s="534">
        <v>2310000</v>
      </c>
      <c r="F42" s="578">
        <f>D42-E42</f>
        <v>0</v>
      </c>
      <c r="G42" s="330" t="s">
        <v>238</v>
      </c>
      <c r="H42" s="101"/>
      <c r="I42" s="101"/>
      <c r="J42" s="101"/>
      <c r="K42" s="101"/>
      <c r="L42" s="533">
        <v>15000</v>
      </c>
      <c r="M42" s="533"/>
      <c r="N42" s="276" t="s">
        <v>104</v>
      </c>
      <c r="O42" s="276" t="s">
        <v>102</v>
      </c>
      <c r="P42" s="276">
        <v>2</v>
      </c>
      <c r="Q42" s="276" t="s">
        <v>136</v>
      </c>
      <c r="R42" s="101"/>
      <c r="S42" s="101"/>
      <c r="T42" s="101"/>
      <c r="U42" s="101"/>
      <c r="V42" s="101"/>
      <c r="W42" s="276" t="s">
        <v>0</v>
      </c>
      <c r="X42" s="101"/>
      <c r="Y42" s="102">
        <f t="shared" ref="Y42:Y45" si="6">L42*P42</f>
        <v>30000</v>
      </c>
      <c r="Z42" s="111" t="s">
        <v>104</v>
      </c>
      <c r="AA42" s="250">
        <v>30000</v>
      </c>
      <c r="AB42" s="152"/>
      <c r="AC42" s="153"/>
    </row>
    <row r="43" spans="1:29" s="7" customFormat="1" ht="28.5" customHeight="1" x14ac:dyDescent="0.15">
      <c r="A43" s="562"/>
      <c r="B43" s="565"/>
      <c r="C43" s="538"/>
      <c r="D43" s="535"/>
      <c r="E43" s="535"/>
      <c r="F43" s="579"/>
      <c r="G43" s="252" t="s">
        <v>239</v>
      </c>
      <c r="H43" s="100"/>
      <c r="I43" s="100"/>
      <c r="J43" s="100"/>
      <c r="K43" s="100"/>
      <c r="L43" s="532">
        <v>700000</v>
      </c>
      <c r="M43" s="532"/>
      <c r="N43" s="274" t="s">
        <v>104</v>
      </c>
      <c r="O43" s="274" t="s">
        <v>102</v>
      </c>
      <c r="P43" s="274">
        <v>1</v>
      </c>
      <c r="Q43" s="274" t="s">
        <v>135</v>
      </c>
      <c r="R43" s="274"/>
      <c r="S43" s="100"/>
      <c r="T43" s="100"/>
      <c r="U43" s="100"/>
      <c r="V43" s="100"/>
      <c r="W43" s="274" t="s">
        <v>0</v>
      </c>
      <c r="X43" s="100"/>
      <c r="Y43" s="98">
        <f t="shared" si="6"/>
        <v>700000</v>
      </c>
      <c r="Z43" s="112" t="s">
        <v>104</v>
      </c>
      <c r="AA43" s="250">
        <f>Y43</f>
        <v>700000</v>
      </c>
      <c r="AB43" s="152"/>
      <c r="AC43" s="153"/>
    </row>
    <row r="44" spans="1:29" s="7" customFormat="1" ht="28.5" customHeight="1" x14ac:dyDescent="0.15">
      <c r="A44" s="562"/>
      <c r="B44" s="565"/>
      <c r="C44" s="538"/>
      <c r="D44" s="535"/>
      <c r="E44" s="535"/>
      <c r="F44" s="579"/>
      <c r="G44" s="252" t="s">
        <v>240</v>
      </c>
      <c r="H44" s="100"/>
      <c r="I44" s="100"/>
      <c r="J44" s="100"/>
      <c r="K44" s="100"/>
      <c r="L44" s="532">
        <v>70000</v>
      </c>
      <c r="M44" s="532"/>
      <c r="N44" s="274" t="s">
        <v>104</v>
      </c>
      <c r="O44" s="274" t="s">
        <v>102</v>
      </c>
      <c r="P44" s="274">
        <v>1</v>
      </c>
      <c r="Q44" s="274" t="s">
        <v>135</v>
      </c>
      <c r="R44" s="274"/>
      <c r="S44" s="100"/>
      <c r="T44" s="100"/>
      <c r="U44" s="100"/>
      <c r="V44" s="100"/>
      <c r="W44" s="274" t="s">
        <v>0</v>
      </c>
      <c r="X44" s="100"/>
      <c r="Y44" s="98">
        <f t="shared" si="6"/>
        <v>70000</v>
      </c>
      <c r="Z44" s="112" t="s">
        <v>104</v>
      </c>
      <c r="AA44" s="250">
        <f>Y44</f>
        <v>70000</v>
      </c>
      <c r="AB44" s="152"/>
      <c r="AC44" s="153"/>
    </row>
    <row r="45" spans="1:29" s="7" customFormat="1" ht="28.5" customHeight="1" x14ac:dyDescent="0.15">
      <c r="A45" s="562"/>
      <c r="B45" s="565"/>
      <c r="C45" s="538"/>
      <c r="D45" s="535"/>
      <c r="E45" s="535"/>
      <c r="F45" s="579"/>
      <c r="G45" s="252" t="s">
        <v>241</v>
      </c>
      <c r="H45" s="100"/>
      <c r="I45" s="100"/>
      <c r="J45" s="100"/>
      <c r="K45" s="100"/>
      <c r="L45" s="532">
        <v>70000</v>
      </c>
      <c r="M45" s="532"/>
      <c r="N45" s="274" t="s">
        <v>104</v>
      </c>
      <c r="O45" s="274" t="s">
        <v>102</v>
      </c>
      <c r="P45" s="274">
        <v>1</v>
      </c>
      <c r="Q45" s="274" t="s">
        <v>135</v>
      </c>
      <c r="R45" s="100"/>
      <c r="S45" s="100"/>
      <c r="T45" s="100"/>
      <c r="U45" s="100"/>
      <c r="V45" s="100"/>
      <c r="W45" s="274" t="s">
        <v>0</v>
      </c>
      <c r="X45" s="100"/>
      <c r="Y45" s="98">
        <f t="shared" si="6"/>
        <v>70000</v>
      </c>
      <c r="Z45" s="112" t="s">
        <v>104</v>
      </c>
      <c r="AA45" s="250"/>
      <c r="AB45" s="152"/>
      <c r="AC45" s="153">
        <v>70000</v>
      </c>
    </row>
    <row r="46" spans="1:29" s="7" customFormat="1" ht="28.5" customHeight="1" x14ac:dyDescent="0.15">
      <c r="A46" s="562"/>
      <c r="B46" s="565"/>
      <c r="C46" s="538"/>
      <c r="D46" s="535"/>
      <c r="E46" s="535"/>
      <c r="F46" s="579"/>
      <c r="G46" s="252" t="s">
        <v>242</v>
      </c>
      <c r="H46" s="100"/>
      <c r="I46" s="100"/>
      <c r="J46" s="100"/>
      <c r="K46" s="100"/>
      <c r="L46" s="532">
        <v>360000</v>
      </c>
      <c r="M46" s="532"/>
      <c r="N46" s="274" t="s">
        <v>104</v>
      </c>
      <c r="O46" s="274" t="s">
        <v>102</v>
      </c>
      <c r="P46" s="274">
        <v>4</v>
      </c>
      <c r="Q46" s="274" t="s">
        <v>135</v>
      </c>
      <c r="R46" s="100"/>
      <c r="S46" s="100"/>
      <c r="T46" s="100"/>
      <c r="U46" s="100"/>
      <c r="V46" s="100"/>
      <c r="W46" s="274" t="s">
        <v>0</v>
      </c>
      <c r="X46" s="100"/>
      <c r="Y46" s="350">
        <f t="shared" ref="Y46" si="7">L46*P46</f>
        <v>1440000</v>
      </c>
      <c r="Z46" s="112" t="s">
        <v>104</v>
      </c>
      <c r="AA46" s="250">
        <v>1080000</v>
      </c>
      <c r="AB46" s="152">
        <v>360000</v>
      </c>
      <c r="AC46" s="153"/>
    </row>
    <row r="47" spans="1:29" s="7" customFormat="1" ht="28.5" customHeight="1" x14ac:dyDescent="0.15">
      <c r="A47" s="562"/>
      <c r="B47" s="565"/>
      <c r="C47" s="538"/>
      <c r="D47" s="536"/>
      <c r="E47" s="536"/>
      <c r="F47" s="580"/>
      <c r="G47" s="541" t="s">
        <v>27</v>
      </c>
      <c r="H47" s="542"/>
      <c r="I47" s="348"/>
      <c r="J47" s="348"/>
      <c r="K47" s="348"/>
      <c r="L47" s="348"/>
      <c r="M47" s="348"/>
      <c r="N47" s="348"/>
      <c r="O47" s="348"/>
      <c r="P47" s="338"/>
      <c r="Q47" s="348"/>
      <c r="R47" s="348"/>
      <c r="S47" s="348"/>
      <c r="T47" s="348"/>
      <c r="U47" s="348"/>
      <c r="V47" s="348"/>
      <c r="W47" s="338"/>
      <c r="X47" s="348"/>
      <c r="Y47" s="114">
        <f>SUM(Y42:Y46)</f>
        <v>2310000</v>
      </c>
      <c r="Z47" s="349" t="s">
        <v>104</v>
      </c>
      <c r="AA47" s="250"/>
      <c r="AB47" s="152"/>
      <c r="AC47" s="153"/>
    </row>
    <row r="48" spans="1:29" s="7" customFormat="1" ht="28.5" customHeight="1" x14ac:dyDescent="0.15">
      <c r="A48" s="562"/>
      <c r="B48" s="565"/>
      <c r="C48" s="363" t="s">
        <v>289</v>
      </c>
      <c r="D48" s="362">
        <f>ROUNDUP(Y48,-3)</f>
        <v>500000</v>
      </c>
      <c r="E48" s="362">
        <v>500000</v>
      </c>
      <c r="F48" s="253">
        <f>D48-E48</f>
        <v>0</v>
      </c>
      <c r="G48" s="351" t="s">
        <v>290</v>
      </c>
      <c r="H48" s="101"/>
      <c r="I48" s="101"/>
      <c r="J48" s="101"/>
      <c r="K48" s="101"/>
      <c r="L48" s="533">
        <v>500000</v>
      </c>
      <c r="M48" s="533"/>
      <c r="N48" s="276" t="s">
        <v>104</v>
      </c>
      <c r="O48" s="276" t="s">
        <v>102</v>
      </c>
      <c r="P48" s="276">
        <v>1</v>
      </c>
      <c r="Q48" s="276" t="s">
        <v>135</v>
      </c>
      <c r="R48" s="276"/>
      <c r="S48" s="101"/>
      <c r="T48" s="101"/>
      <c r="U48" s="101"/>
      <c r="V48" s="101"/>
      <c r="W48" s="276" t="s">
        <v>0</v>
      </c>
      <c r="X48" s="101"/>
      <c r="Y48" s="289">
        <f>L48*P48</f>
        <v>500000</v>
      </c>
      <c r="Z48" s="111" t="s">
        <v>104</v>
      </c>
      <c r="AA48" s="250">
        <v>500000</v>
      </c>
      <c r="AB48" s="152"/>
      <c r="AC48" s="153"/>
    </row>
    <row r="49" spans="1:31" s="7" customFormat="1" ht="28.5" customHeight="1" x14ac:dyDescent="0.15">
      <c r="A49" s="562"/>
      <c r="B49" s="565"/>
      <c r="C49" s="537" t="s">
        <v>3</v>
      </c>
      <c r="D49" s="534">
        <f>ROUNDUP(Y51,-3)</f>
        <v>1620000</v>
      </c>
      <c r="E49" s="534">
        <v>1479000</v>
      </c>
      <c r="F49" s="534">
        <f>D49-E49</f>
        <v>141000</v>
      </c>
      <c r="G49" s="351" t="s">
        <v>243</v>
      </c>
      <c r="H49" s="101"/>
      <c r="I49" s="101"/>
      <c r="J49" s="101"/>
      <c r="K49" s="101"/>
      <c r="L49" s="533">
        <v>85000</v>
      </c>
      <c r="M49" s="533"/>
      <c r="N49" s="276" t="s">
        <v>104</v>
      </c>
      <c r="O49" s="276" t="s">
        <v>102</v>
      </c>
      <c r="P49" s="276">
        <v>12</v>
      </c>
      <c r="Q49" s="276" t="s">
        <v>101</v>
      </c>
      <c r="R49" s="276"/>
      <c r="S49" s="101"/>
      <c r="T49" s="101"/>
      <c r="U49" s="101"/>
      <c r="V49" s="101"/>
      <c r="W49" s="276" t="s">
        <v>0</v>
      </c>
      <c r="X49" s="101"/>
      <c r="Y49" s="289">
        <f>L49*P49</f>
        <v>1020000</v>
      </c>
      <c r="Z49" s="111" t="s">
        <v>104</v>
      </c>
      <c r="AA49" s="250">
        <v>1020000</v>
      </c>
      <c r="AB49" s="152"/>
      <c r="AC49" s="153"/>
    </row>
    <row r="50" spans="1:31" s="7" customFormat="1" ht="28.5" customHeight="1" x14ac:dyDescent="0.15">
      <c r="A50" s="562"/>
      <c r="B50" s="565"/>
      <c r="C50" s="538"/>
      <c r="D50" s="535"/>
      <c r="E50" s="535"/>
      <c r="F50" s="535"/>
      <c r="G50" s="293" t="s">
        <v>244</v>
      </c>
      <c r="H50" s="100"/>
      <c r="I50" s="100"/>
      <c r="J50" s="100"/>
      <c r="K50" s="100"/>
      <c r="L50" s="532">
        <v>150000</v>
      </c>
      <c r="M50" s="532"/>
      <c r="N50" s="274" t="s">
        <v>104</v>
      </c>
      <c r="O50" s="274" t="s">
        <v>102</v>
      </c>
      <c r="P50" s="274">
        <v>4</v>
      </c>
      <c r="Q50" s="274" t="s">
        <v>135</v>
      </c>
      <c r="R50" s="274"/>
      <c r="S50" s="100"/>
      <c r="T50" s="100"/>
      <c r="U50" s="100"/>
      <c r="V50" s="100"/>
      <c r="W50" s="274" t="s">
        <v>0</v>
      </c>
      <c r="X50" s="100"/>
      <c r="Y50" s="98">
        <f>L50*P50</f>
        <v>600000</v>
      </c>
      <c r="Z50" s="112" t="s">
        <v>147</v>
      </c>
      <c r="AA50" s="250">
        <v>459000</v>
      </c>
      <c r="AB50" s="152"/>
      <c r="AC50" s="153">
        <f>Y50-AA50</f>
        <v>141000</v>
      </c>
    </row>
    <row r="51" spans="1:31" s="7" customFormat="1" ht="28.5" customHeight="1" thickBot="1" x14ac:dyDescent="0.2">
      <c r="A51" s="563"/>
      <c r="B51" s="566"/>
      <c r="C51" s="538"/>
      <c r="D51" s="536"/>
      <c r="E51" s="536"/>
      <c r="F51" s="536"/>
      <c r="G51" s="543" t="s">
        <v>27</v>
      </c>
      <c r="H51" s="544"/>
      <c r="I51" s="302"/>
      <c r="J51" s="302"/>
      <c r="K51" s="302"/>
      <c r="L51" s="302"/>
      <c r="M51" s="302"/>
      <c r="N51" s="302"/>
      <c r="O51" s="302"/>
      <c r="P51" s="303"/>
      <c r="Q51" s="302"/>
      <c r="R51" s="302"/>
      <c r="S51" s="302"/>
      <c r="T51" s="302"/>
      <c r="U51" s="302"/>
      <c r="V51" s="302"/>
      <c r="W51" s="303"/>
      <c r="X51" s="302"/>
      <c r="Y51" s="305">
        <f>SUM(Y49:Y50)</f>
        <v>1620000</v>
      </c>
      <c r="Z51" s="430" t="s">
        <v>104</v>
      </c>
      <c r="AA51" s="250"/>
      <c r="AB51" s="152"/>
      <c r="AC51" s="153"/>
    </row>
    <row r="52" spans="1:31" s="1" customFormat="1" ht="28.5" customHeight="1" thickBot="1" x14ac:dyDescent="0.2">
      <c r="A52" s="590" t="s">
        <v>109</v>
      </c>
      <c r="B52" s="591"/>
      <c r="C52" s="591"/>
      <c r="D52" s="591"/>
      <c r="E52" s="591"/>
      <c r="F52" s="591"/>
      <c r="G52" s="426"/>
      <c r="H52" s="427"/>
      <c r="I52" s="428"/>
      <c r="J52" s="427"/>
      <c r="K52" s="427"/>
      <c r="L52" s="427"/>
      <c r="M52" s="427"/>
      <c r="N52" s="427"/>
      <c r="O52" s="427"/>
      <c r="P52" s="426"/>
      <c r="Q52" s="427"/>
      <c r="R52" s="427"/>
      <c r="S52" s="427"/>
      <c r="T52" s="427"/>
      <c r="U52" s="427"/>
      <c r="V52" s="427"/>
      <c r="W52" s="427"/>
      <c r="X52" s="427"/>
      <c r="Y52" s="428"/>
      <c r="Z52" s="429"/>
      <c r="AA52" s="247"/>
      <c r="AB52" s="148"/>
      <c r="AC52" s="149"/>
    </row>
    <row r="53" spans="1:31" ht="28.5" customHeight="1" x14ac:dyDescent="0.15">
      <c r="A53" s="583" t="s">
        <v>46</v>
      </c>
      <c r="B53" s="584"/>
      <c r="C53" s="584"/>
      <c r="D53" s="584"/>
      <c r="E53" s="584"/>
      <c r="F53" s="584"/>
      <c r="G53" s="84"/>
      <c r="H53" s="84"/>
      <c r="I53" s="85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239"/>
      <c r="AA53" s="247"/>
      <c r="AB53" s="148"/>
      <c r="AC53" s="149"/>
    </row>
    <row r="54" spans="1:31" s="4" customFormat="1" ht="28.5" customHeight="1" x14ac:dyDescent="0.15">
      <c r="A54" s="597" t="s">
        <v>97</v>
      </c>
      <c r="B54" s="581" t="s">
        <v>100</v>
      </c>
      <c r="C54" s="601" t="s">
        <v>98</v>
      </c>
      <c r="D54" s="603" t="s">
        <v>249</v>
      </c>
      <c r="E54" s="605" t="s">
        <v>250</v>
      </c>
      <c r="F54" s="603" t="s">
        <v>86</v>
      </c>
      <c r="G54" s="608" t="s">
        <v>17</v>
      </c>
      <c r="H54" s="609"/>
      <c r="I54" s="609"/>
      <c r="J54" s="609"/>
      <c r="K54" s="609"/>
      <c r="L54" s="609"/>
      <c r="M54" s="609"/>
      <c r="N54" s="609"/>
      <c r="O54" s="609"/>
      <c r="P54" s="609"/>
      <c r="Q54" s="610"/>
      <c r="R54" s="609"/>
      <c r="S54" s="609"/>
      <c r="T54" s="609"/>
      <c r="U54" s="609"/>
      <c r="V54" s="609"/>
      <c r="W54" s="609"/>
      <c r="X54" s="609"/>
      <c r="Y54" s="609"/>
      <c r="Z54" s="610"/>
      <c r="AA54" s="247"/>
      <c r="AB54" s="148"/>
      <c r="AC54" s="149"/>
    </row>
    <row r="55" spans="1:31" s="4" customFormat="1" ht="28.5" customHeight="1" thickBot="1" x14ac:dyDescent="0.2">
      <c r="A55" s="598"/>
      <c r="B55" s="582"/>
      <c r="C55" s="602"/>
      <c r="D55" s="604"/>
      <c r="E55" s="606"/>
      <c r="F55" s="607"/>
      <c r="G55" s="611"/>
      <c r="H55" s="612"/>
      <c r="I55" s="612"/>
      <c r="J55" s="612"/>
      <c r="K55" s="612"/>
      <c r="L55" s="612"/>
      <c r="M55" s="612"/>
      <c r="N55" s="612"/>
      <c r="O55" s="612"/>
      <c r="P55" s="612"/>
      <c r="Q55" s="613"/>
      <c r="R55" s="612"/>
      <c r="S55" s="612"/>
      <c r="T55" s="612"/>
      <c r="U55" s="612"/>
      <c r="V55" s="612"/>
      <c r="W55" s="612"/>
      <c r="X55" s="612"/>
      <c r="Y55" s="612"/>
      <c r="Z55" s="613"/>
      <c r="AA55" s="247"/>
      <c r="AB55" s="148"/>
      <c r="AC55" s="149"/>
    </row>
    <row r="56" spans="1:31" s="7" customFormat="1" ht="28.5" customHeight="1" x14ac:dyDescent="0.15">
      <c r="A56" s="614" t="s">
        <v>252</v>
      </c>
      <c r="B56" s="592" t="s">
        <v>99</v>
      </c>
      <c r="C56" s="593"/>
      <c r="D56" s="91">
        <f>D57</f>
        <v>27195000</v>
      </c>
      <c r="E56" s="91">
        <f>E57</f>
        <v>18700000</v>
      </c>
      <c r="F56" s="91">
        <f>D56-E56</f>
        <v>8495000</v>
      </c>
      <c r="G56" s="92"/>
      <c r="H56" s="93"/>
      <c r="I56" s="94"/>
      <c r="J56" s="95"/>
      <c r="K56" s="95"/>
      <c r="L56" s="95"/>
      <c r="M56" s="95"/>
      <c r="N56" s="95"/>
      <c r="O56" s="95"/>
      <c r="P56" s="93"/>
      <c r="Q56" s="95"/>
      <c r="R56" s="95"/>
      <c r="S56" s="95"/>
      <c r="T56" s="95"/>
      <c r="U56" s="95"/>
      <c r="V56" s="95"/>
      <c r="W56" s="95"/>
      <c r="X56" s="95"/>
      <c r="Y56" s="94"/>
      <c r="Z56" s="240"/>
      <c r="AA56" s="247"/>
      <c r="AB56" s="148"/>
      <c r="AC56" s="149"/>
    </row>
    <row r="57" spans="1:31" s="7" customFormat="1" ht="28.5" customHeight="1" x14ac:dyDescent="0.15">
      <c r="A57" s="615"/>
      <c r="B57" s="567" t="s">
        <v>252</v>
      </c>
      <c r="C57" s="90" t="s">
        <v>2</v>
      </c>
      <c r="D57" s="86">
        <f>SUM(D58:D99)</f>
        <v>27195000</v>
      </c>
      <c r="E57" s="86">
        <f>SUM(E58:E99)</f>
        <v>18700000</v>
      </c>
      <c r="F57" s="105">
        <f>D57-E57</f>
        <v>8495000</v>
      </c>
      <c r="G57" s="96"/>
      <c r="H57" s="88"/>
      <c r="I57" s="97"/>
      <c r="J57" s="87"/>
      <c r="K57" s="87"/>
      <c r="L57" s="87"/>
      <c r="M57" s="87"/>
      <c r="N57" s="87"/>
      <c r="O57" s="87"/>
      <c r="P57" s="88"/>
      <c r="Q57" s="87"/>
      <c r="R57" s="87"/>
      <c r="S57" s="87"/>
      <c r="T57" s="87"/>
      <c r="U57" s="87"/>
      <c r="V57" s="87"/>
      <c r="W57" s="87"/>
      <c r="X57" s="87"/>
      <c r="Y57" s="97"/>
      <c r="Z57" s="241"/>
      <c r="AA57" s="247"/>
      <c r="AB57" s="148"/>
      <c r="AC57" s="149"/>
      <c r="AD57" s="24">
        <v>10300000</v>
      </c>
      <c r="AE57" s="2" t="s">
        <v>305</v>
      </c>
    </row>
    <row r="58" spans="1:31" ht="28.5" customHeight="1" x14ac:dyDescent="0.15">
      <c r="A58" s="615"/>
      <c r="B58" s="568"/>
      <c r="C58" s="567" t="s">
        <v>307</v>
      </c>
      <c r="D58" s="534">
        <f>ROUNDUP(Y64,-3)</f>
        <v>1260000</v>
      </c>
      <c r="E58" s="534">
        <v>1100000</v>
      </c>
      <c r="F58" s="534">
        <f>D58-E58</f>
        <v>160000</v>
      </c>
      <c r="G58" s="116" t="s">
        <v>210</v>
      </c>
      <c r="H58" s="117"/>
      <c r="I58" s="117"/>
      <c r="J58" s="117"/>
      <c r="K58" s="101"/>
      <c r="L58" s="101"/>
      <c r="M58" s="101"/>
      <c r="N58" s="101"/>
      <c r="O58" s="101"/>
      <c r="P58" s="276"/>
      <c r="Q58" s="101"/>
      <c r="R58" s="101"/>
      <c r="S58" s="101"/>
      <c r="T58" s="101"/>
      <c r="U58" s="101"/>
      <c r="V58" s="101"/>
      <c r="W58" s="101"/>
      <c r="X58" s="101"/>
      <c r="Y58" s="102"/>
      <c r="Z58" s="111"/>
      <c r="AA58" s="247"/>
      <c r="AB58" s="148"/>
      <c r="AC58" s="149"/>
      <c r="AD58" s="24"/>
    </row>
    <row r="59" spans="1:31" ht="28.5" customHeight="1" x14ac:dyDescent="0.15">
      <c r="A59" s="615"/>
      <c r="B59" s="568"/>
      <c r="C59" s="568"/>
      <c r="D59" s="535"/>
      <c r="E59" s="535"/>
      <c r="F59" s="535"/>
      <c r="G59" s="118" t="s">
        <v>37</v>
      </c>
      <c r="H59" s="119"/>
      <c r="I59" s="119"/>
      <c r="J59" s="274"/>
      <c r="K59" s="100"/>
      <c r="L59" s="532">
        <v>60000</v>
      </c>
      <c r="M59" s="532"/>
      <c r="N59" s="274" t="s">
        <v>104</v>
      </c>
      <c r="O59" s="274" t="s">
        <v>102</v>
      </c>
      <c r="P59" s="274">
        <v>6</v>
      </c>
      <c r="Q59" s="274" t="s">
        <v>65</v>
      </c>
      <c r="R59" s="274"/>
      <c r="S59" s="274"/>
      <c r="T59" s="274"/>
      <c r="U59" s="274"/>
      <c r="V59" s="274"/>
      <c r="W59" s="274" t="s">
        <v>0</v>
      </c>
      <c r="X59" s="274"/>
      <c r="Y59" s="98">
        <f>L59*P59</f>
        <v>360000</v>
      </c>
      <c r="Z59" s="112" t="s">
        <v>104</v>
      </c>
      <c r="AA59" s="247">
        <v>50000</v>
      </c>
      <c r="AB59" s="148">
        <v>100000</v>
      </c>
      <c r="AC59" s="149">
        <v>210000</v>
      </c>
      <c r="AD59" s="397"/>
    </row>
    <row r="60" spans="1:31" ht="28.5" customHeight="1" x14ac:dyDescent="0.15">
      <c r="A60" s="615"/>
      <c r="B60" s="568"/>
      <c r="C60" s="568"/>
      <c r="D60" s="535"/>
      <c r="E60" s="535"/>
      <c r="F60" s="535"/>
      <c r="G60" s="120" t="s">
        <v>211</v>
      </c>
      <c r="H60" s="121"/>
      <c r="I60" s="121"/>
      <c r="J60" s="121"/>
      <c r="K60" s="98"/>
      <c r="L60" s="98"/>
      <c r="M60" s="98"/>
      <c r="N60" s="274"/>
      <c r="O60" s="274"/>
      <c r="P60" s="274"/>
      <c r="Q60" s="274"/>
      <c r="R60" s="274"/>
      <c r="S60" s="274"/>
      <c r="T60" s="274"/>
      <c r="U60" s="274"/>
      <c r="V60" s="274"/>
      <c r="W60" s="274"/>
      <c r="X60" s="274"/>
      <c r="Y60" s="98"/>
      <c r="Z60" s="112"/>
      <c r="AA60" s="247"/>
      <c r="AB60" s="148"/>
      <c r="AC60" s="149"/>
    </row>
    <row r="61" spans="1:31" ht="28.5" customHeight="1" x14ac:dyDescent="0.15">
      <c r="A61" s="615"/>
      <c r="B61" s="568"/>
      <c r="C61" s="568"/>
      <c r="D61" s="535"/>
      <c r="E61" s="535"/>
      <c r="F61" s="535"/>
      <c r="G61" s="118" t="s">
        <v>164</v>
      </c>
      <c r="H61" s="119"/>
      <c r="I61" s="119"/>
      <c r="J61" s="274"/>
      <c r="K61" s="100"/>
      <c r="L61" s="532">
        <v>300000</v>
      </c>
      <c r="M61" s="532"/>
      <c r="N61" s="274" t="s">
        <v>104</v>
      </c>
      <c r="O61" s="274" t="s">
        <v>102</v>
      </c>
      <c r="P61" s="274">
        <v>1</v>
      </c>
      <c r="Q61" s="274" t="s">
        <v>65</v>
      </c>
      <c r="R61" s="100"/>
      <c r="S61" s="100"/>
      <c r="T61" s="100"/>
      <c r="U61" s="100"/>
      <c r="V61" s="100"/>
      <c r="W61" s="274" t="s">
        <v>0</v>
      </c>
      <c r="X61" s="100"/>
      <c r="Y61" s="98">
        <f>L61*P61</f>
        <v>300000</v>
      </c>
      <c r="Z61" s="112" t="s">
        <v>104</v>
      </c>
      <c r="AA61" s="247"/>
      <c r="AB61" s="148">
        <v>300000</v>
      </c>
      <c r="AC61" s="149"/>
    </row>
    <row r="62" spans="1:31" ht="28.5" customHeight="1" x14ac:dyDescent="0.15">
      <c r="A62" s="615"/>
      <c r="B62" s="568"/>
      <c r="C62" s="568"/>
      <c r="D62" s="535"/>
      <c r="E62" s="535"/>
      <c r="F62" s="535"/>
      <c r="G62" s="118" t="s">
        <v>156</v>
      </c>
      <c r="H62" s="119"/>
      <c r="I62" s="119"/>
      <c r="J62" s="100"/>
      <c r="K62" s="100"/>
      <c r="L62" s="532">
        <v>300000</v>
      </c>
      <c r="M62" s="532"/>
      <c r="N62" s="274" t="s">
        <v>104</v>
      </c>
      <c r="O62" s="274" t="s">
        <v>102</v>
      </c>
      <c r="P62" s="274">
        <v>1</v>
      </c>
      <c r="Q62" s="274" t="s">
        <v>65</v>
      </c>
      <c r="R62" s="100"/>
      <c r="S62" s="100"/>
      <c r="T62" s="100"/>
      <c r="U62" s="100"/>
      <c r="V62" s="100"/>
      <c r="W62" s="274" t="s">
        <v>0</v>
      </c>
      <c r="X62" s="100"/>
      <c r="Y62" s="98">
        <f>L62*P62</f>
        <v>300000</v>
      </c>
      <c r="Z62" s="112" t="s">
        <v>104</v>
      </c>
      <c r="AA62" s="247">
        <v>50000</v>
      </c>
      <c r="AB62" s="148">
        <v>200000</v>
      </c>
      <c r="AC62" s="149">
        <v>50000</v>
      </c>
    </row>
    <row r="63" spans="1:31" ht="28.5" customHeight="1" x14ac:dyDescent="0.15">
      <c r="A63" s="615"/>
      <c r="B63" s="568"/>
      <c r="C63" s="568"/>
      <c r="D63" s="535"/>
      <c r="E63" s="535"/>
      <c r="F63" s="535"/>
      <c r="G63" s="118" t="s">
        <v>157</v>
      </c>
      <c r="H63" s="119"/>
      <c r="I63" s="119"/>
      <c r="J63" s="100"/>
      <c r="K63" s="100"/>
      <c r="L63" s="532">
        <v>300000</v>
      </c>
      <c r="M63" s="532"/>
      <c r="N63" s="274" t="s">
        <v>104</v>
      </c>
      <c r="O63" s="274" t="s">
        <v>102</v>
      </c>
      <c r="P63" s="274">
        <v>1</v>
      </c>
      <c r="Q63" s="274" t="s">
        <v>65</v>
      </c>
      <c r="R63" s="100"/>
      <c r="S63" s="100"/>
      <c r="T63" s="100"/>
      <c r="U63" s="100"/>
      <c r="V63" s="100"/>
      <c r="W63" s="274" t="s">
        <v>0</v>
      </c>
      <c r="X63" s="100"/>
      <c r="Y63" s="98">
        <f>L63*P63</f>
        <v>300000</v>
      </c>
      <c r="Z63" s="112" t="s">
        <v>104</v>
      </c>
      <c r="AA63" s="247">
        <v>100000</v>
      </c>
      <c r="AB63" s="148">
        <v>200000</v>
      </c>
      <c r="AC63" s="149"/>
    </row>
    <row r="64" spans="1:31" ht="28.5" customHeight="1" x14ac:dyDescent="0.15">
      <c r="A64" s="615"/>
      <c r="B64" s="568"/>
      <c r="C64" s="537"/>
      <c r="D64" s="536"/>
      <c r="E64" s="536"/>
      <c r="F64" s="536"/>
      <c r="G64" s="541" t="s">
        <v>27</v>
      </c>
      <c r="H64" s="542"/>
      <c r="I64" s="242"/>
      <c r="J64" s="115"/>
      <c r="K64" s="114"/>
      <c r="L64" s="114"/>
      <c r="M64" s="114"/>
      <c r="N64" s="115"/>
      <c r="O64" s="115"/>
      <c r="P64" s="275"/>
      <c r="Q64" s="115"/>
      <c r="R64" s="115"/>
      <c r="S64" s="115"/>
      <c r="T64" s="115"/>
      <c r="U64" s="115"/>
      <c r="V64" s="115"/>
      <c r="W64" s="115"/>
      <c r="X64" s="115"/>
      <c r="Y64" s="114">
        <f>SUM(Y59:Y63)</f>
        <v>1260000</v>
      </c>
      <c r="Z64" s="243" t="s">
        <v>104</v>
      </c>
      <c r="AA64" s="247"/>
      <c r="AB64" s="148"/>
      <c r="AC64" s="149"/>
    </row>
    <row r="65" spans="1:29" s="7" customFormat="1" ht="28.5" customHeight="1" x14ac:dyDescent="0.15">
      <c r="A65" s="615"/>
      <c r="B65" s="568"/>
      <c r="C65" s="567" t="s">
        <v>95</v>
      </c>
      <c r="D65" s="585">
        <f>ROUNDUP(Y86,-3)</f>
        <v>15535000</v>
      </c>
      <c r="E65" s="585">
        <v>14200000</v>
      </c>
      <c r="F65" s="585">
        <f>D65-E65</f>
        <v>1335000</v>
      </c>
      <c r="G65" s="396" t="s">
        <v>297</v>
      </c>
      <c r="H65" s="117"/>
      <c r="I65" s="117"/>
      <c r="J65" s="117"/>
      <c r="K65" s="101"/>
      <c r="L65" s="101"/>
      <c r="M65" s="101"/>
      <c r="N65" s="101"/>
      <c r="O65" s="101"/>
      <c r="P65" s="276"/>
      <c r="Q65" s="101"/>
      <c r="R65" s="101"/>
      <c r="S65" s="101"/>
      <c r="T65" s="101"/>
      <c r="U65" s="101"/>
      <c r="V65" s="101"/>
      <c r="W65" s="101"/>
      <c r="X65" s="101"/>
      <c r="Y65" s="102"/>
      <c r="Z65" s="111"/>
      <c r="AA65" s="247"/>
      <c r="AB65" s="148"/>
      <c r="AC65" s="149"/>
    </row>
    <row r="66" spans="1:29" s="7" customFormat="1" ht="28.5" customHeight="1" x14ac:dyDescent="0.15">
      <c r="A66" s="615"/>
      <c r="B66" s="568"/>
      <c r="C66" s="568"/>
      <c r="D66" s="586"/>
      <c r="E66" s="586"/>
      <c r="F66" s="586"/>
      <c r="G66" s="386" t="s">
        <v>303</v>
      </c>
      <c r="H66" s="387"/>
      <c r="I66" s="387"/>
      <c r="J66" s="388"/>
      <c r="K66" s="389"/>
      <c r="L66" s="588"/>
      <c r="M66" s="589"/>
      <c r="N66" s="390"/>
      <c r="O66" s="391"/>
      <c r="P66" s="392"/>
      <c r="Q66" s="391"/>
      <c r="R66" s="388"/>
      <c r="S66" s="388"/>
      <c r="T66" s="389"/>
      <c r="U66" s="391"/>
      <c r="V66" s="391"/>
      <c r="W66" s="391"/>
      <c r="X66" s="388"/>
      <c r="Y66" s="393"/>
      <c r="Z66" s="394"/>
      <c r="AA66" s="247"/>
      <c r="AB66" s="148"/>
      <c r="AC66" s="149"/>
    </row>
    <row r="67" spans="1:29" s="7" customFormat="1" ht="28.5" customHeight="1" x14ac:dyDescent="0.15">
      <c r="A67" s="615"/>
      <c r="B67" s="568"/>
      <c r="C67" s="568"/>
      <c r="D67" s="586"/>
      <c r="E67" s="586"/>
      <c r="F67" s="586"/>
      <c r="G67" s="124" t="s">
        <v>177</v>
      </c>
      <c r="H67" s="125"/>
      <c r="I67" s="125"/>
      <c r="J67" s="126"/>
      <c r="K67" s="127"/>
      <c r="L67" s="599">
        <v>400000</v>
      </c>
      <c r="M67" s="600"/>
      <c r="N67" s="274" t="s">
        <v>104</v>
      </c>
      <c r="O67" s="128" t="s">
        <v>102</v>
      </c>
      <c r="P67" s="372">
        <v>12</v>
      </c>
      <c r="Q67" s="128" t="s">
        <v>291</v>
      </c>
      <c r="R67" s="126"/>
      <c r="S67" s="126"/>
      <c r="T67" s="127"/>
      <c r="U67" s="128"/>
      <c r="V67" s="128"/>
      <c r="W67" s="128" t="s">
        <v>0</v>
      </c>
      <c r="X67" s="126"/>
      <c r="Y67" s="98">
        <f>L67*P67</f>
        <v>4800000</v>
      </c>
      <c r="Z67" s="112" t="s">
        <v>104</v>
      </c>
      <c r="AA67" s="247">
        <v>4000000</v>
      </c>
      <c r="AB67" s="148"/>
      <c r="AC67" s="149">
        <v>800000</v>
      </c>
    </row>
    <row r="68" spans="1:29" s="7" customFormat="1" ht="28.5" customHeight="1" x14ac:dyDescent="0.15">
      <c r="A68" s="615"/>
      <c r="B68" s="568"/>
      <c r="C68" s="568"/>
      <c r="D68" s="586"/>
      <c r="E68" s="586"/>
      <c r="F68" s="586"/>
      <c r="G68" s="122" t="s">
        <v>94</v>
      </c>
      <c r="H68" s="123"/>
      <c r="I68" s="123"/>
      <c r="J68" s="100"/>
      <c r="K68" s="100"/>
      <c r="L68" s="532">
        <v>100000</v>
      </c>
      <c r="M68" s="532"/>
      <c r="N68" s="274" t="s">
        <v>104</v>
      </c>
      <c r="O68" s="274" t="s">
        <v>102</v>
      </c>
      <c r="P68" s="274">
        <v>12</v>
      </c>
      <c r="Q68" s="274" t="s">
        <v>101</v>
      </c>
      <c r="R68" s="100"/>
      <c r="S68" s="100"/>
      <c r="T68" s="100"/>
      <c r="U68" s="100"/>
      <c r="V68" s="100"/>
      <c r="W68" s="274" t="s">
        <v>0</v>
      </c>
      <c r="X68" s="100"/>
      <c r="Y68" s="98">
        <f t="shared" ref="Y68:Y69" si="8">L68*P68</f>
        <v>1200000</v>
      </c>
      <c r="Z68" s="112" t="s">
        <v>104</v>
      </c>
      <c r="AA68" s="247">
        <f>Y68</f>
        <v>1200000</v>
      </c>
      <c r="AB68" s="148"/>
      <c r="AC68" s="149"/>
    </row>
    <row r="69" spans="1:29" s="7" customFormat="1" ht="28.5" customHeight="1" x14ac:dyDescent="0.15">
      <c r="A69" s="615"/>
      <c r="B69" s="568"/>
      <c r="C69" s="568"/>
      <c r="D69" s="586"/>
      <c r="E69" s="586"/>
      <c r="F69" s="586"/>
      <c r="G69" s="122" t="s">
        <v>38</v>
      </c>
      <c r="H69" s="123"/>
      <c r="I69" s="123"/>
      <c r="J69" s="100"/>
      <c r="K69" s="100"/>
      <c r="L69" s="532">
        <v>1500000</v>
      </c>
      <c r="M69" s="532"/>
      <c r="N69" s="274" t="s">
        <v>104</v>
      </c>
      <c r="O69" s="274" t="s">
        <v>102</v>
      </c>
      <c r="P69" s="274">
        <v>1</v>
      </c>
      <c r="Q69" s="274" t="s">
        <v>135</v>
      </c>
      <c r="R69" s="100"/>
      <c r="S69" s="100"/>
      <c r="T69" s="100"/>
      <c r="U69" s="100"/>
      <c r="V69" s="100"/>
      <c r="W69" s="274" t="s">
        <v>0</v>
      </c>
      <c r="X69" s="100"/>
      <c r="Y69" s="98">
        <f t="shared" si="8"/>
        <v>1500000</v>
      </c>
      <c r="Z69" s="112" t="s">
        <v>104</v>
      </c>
      <c r="AA69" s="247">
        <v>1000000</v>
      </c>
      <c r="AB69" s="148">
        <v>200000</v>
      </c>
      <c r="AC69" s="149">
        <v>300000</v>
      </c>
    </row>
    <row r="70" spans="1:29" s="7" customFormat="1" ht="28.5" customHeight="1" x14ac:dyDescent="0.15">
      <c r="A70" s="615"/>
      <c r="B70" s="568"/>
      <c r="C70" s="568"/>
      <c r="D70" s="586"/>
      <c r="E70" s="586"/>
      <c r="F70" s="586"/>
      <c r="G70" s="386" t="s">
        <v>302</v>
      </c>
      <c r="H70" s="387"/>
      <c r="I70" s="387"/>
      <c r="J70" s="388"/>
      <c r="K70" s="389"/>
      <c r="L70" s="588"/>
      <c r="M70" s="589"/>
      <c r="N70" s="390"/>
      <c r="O70" s="391"/>
      <c r="P70" s="392"/>
      <c r="Q70" s="391"/>
      <c r="R70" s="388"/>
      <c r="S70" s="388"/>
      <c r="T70" s="389"/>
      <c r="U70" s="391"/>
      <c r="V70" s="391"/>
      <c r="W70" s="391"/>
      <c r="X70" s="388"/>
      <c r="Y70" s="393"/>
      <c r="Z70" s="394"/>
      <c r="AA70" s="247"/>
      <c r="AB70" s="148"/>
      <c r="AC70" s="149"/>
    </row>
    <row r="71" spans="1:29" s="7" customFormat="1" ht="28.5" customHeight="1" x14ac:dyDescent="0.15">
      <c r="A71" s="615"/>
      <c r="B71" s="568"/>
      <c r="C71" s="568"/>
      <c r="D71" s="586"/>
      <c r="E71" s="586"/>
      <c r="F71" s="586"/>
      <c r="G71" s="122" t="s">
        <v>447</v>
      </c>
      <c r="H71" s="123"/>
      <c r="I71" s="123"/>
      <c r="J71" s="100"/>
      <c r="K71" s="100"/>
      <c r="L71" s="532">
        <v>50000</v>
      </c>
      <c r="M71" s="532"/>
      <c r="N71" s="274" t="s">
        <v>104</v>
      </c>
      <c r="O71" s="274" t="s">
        <v>102</v>
      </c>
      <c r="P71" s="274">
        <v>4</v>
      </c>
      <c r="Q71" s="274" t="s">
        <v>135</v>
      </c>
      <c r="R71" s="100"/>
      <c r="S71" s="100"/>
      <c r="T71" s="100"/>
      <c r="U71" s="100"/>
      <c r="V71" s="100"/>
      <c r="W71" s="274" t="s">
        <v>110</v>
      </c>
      <c r="X71" s="100"/>
      <c r="Y71" s="98">
        <f t="shared" ref="Y71:Y73" si="9">L71*P71</f>
        <v>200000</v>
      </c>
      <c r="Z71" s="112" t="s">
        <v>104</v>
      </c>
      <c r="AA71" s="247">
        <v>100000</v>
      </c>
      <c r="AB71" s="148">
        <v>100000</v>
      </c>
      <c r="AC71" s="149"/>
    </row>
    <row r="72" spans="1:29" s="7" customFormat="1" ht="28.5" customHeight="1" x14ac:dyDescent="0.15">
      <c r="A72" s="615"/>
      <c r="B72" s="568"/>
      <c r="C72" s="568"/>
      <c r="D72" s="586"/>
      <c r="E72" s="586"/>
      <c r="F72" s="586"/>
      <c r="G72" s="122" t="s">
        <v>293</v>
      </c>
      <c r="H72" s="123"/>
      <c r="I72" s="123"/>
      <c r="J72" s="100"/>
      <c r="K72" s="100"/>
      <c r="L72" s="532">
        <v>150000</v>
      </c>
      <c r="M72" s="532"/>
      <c r="N72" s="274" t="s">
        <v>104</v>
      </c>
      <c r="O72" s="274" t="s">
        <v>102</v>
      </c>
      <c r="P72" s="274">
        <v>4</v>
      </c>
      <c r="Q72" s="274" t="s">
        <v>135</v>
      </c>
      <c r="R72" s="100"/>
      <c r="S72" s="100"/>
      <c r="T72" s="100"/>
      <c r="U72" s="100"/>
      <c r="V72" s="100"/>
      <c r="W72" s="274" t="s">
        <v>110</v>
      </c>
      <c r="X72" s="100"/>
      <c r="Y72" s="98">
        <f t="shared" ref="Y72" si="10">L72*P72</f>
        <v>600000</v>
      </c>
      <c r="Z72" s="112" t="s">
        <v>104</v>
      </c>
      <c r="AA72" s="247">
        <v>100000</v>
      </c>
      <c r="AB72" s="148">
        <v>200000</v>
      </c>
      <c r="AC72" s="149">
        <v>300000</v>
      </c>
    </row>
    <row r="73" spans="1:29" s="7" customFormat="1" ht="28.5" customHeight="1" x14ac:dyDescent="0.15">
      <c r="A73" s="615"/>
      <c r="B73" s="568"/>
      <c r="C73" s="568"/>
      <c r="D73" s="586"/>
      <c r="E73" s="586"/>
      <c r="F73" s="586"/>
      <c r="G73" s="122" t="s">
        <v>292</v>
      </c>
      <c r="H73" s="119"/>
      <c r="I73" s="119"/>
      <c r="J73" s="100"/>
      <c r="K73" s="100"/>
      <c r="L73" s="532">
        <v>500000</v>
      </c>
      <c r="M73" s="532"/>
      <c r="N73" s="274" t="s">
        <v>104</v>
      </c>
      <c r="O73" s="274" t="s">
        <v>102</v>
      </c>
      <c r="P73" s="274">
        <v>1</v>
      </c>
      <c r="Q73" s="274" t="s">
        <v>65</v>
      </c>
      <c r="R73" s="100"/>
      <c r="S73" s="100"/>
      <c r="T73" s="100"/>
      <c r="U73" s="274"/>
      <c r="V73" s="274"/>
      <c r="W73" s="274" t="s">
        <v>0</v>
      </c>
      <c r="X73" s="100"/>
      <c r="Y73" s="98">
        <f t="shared" si="9"/>
        <v>500000</v>
      </c>
      <c r="Z73" s="112" t="s">
        <v>104</v>
      </c>
      <c r="AA73" s="247">
        <v>200000</v>
      </c>
      <c r="AB73" s="148">
        <v>300000</v>
      </c>
      <c r="AC73" s="149"/>
    </row>
    <row r="74" spans="1:29" s="7" customFormat="1" ht="28.5" customHeight="1" x14ac:dyDescent="0.15">
      <c r="A74" s="615"/>
      <c r="B74" s="568"/>
      <c r="C74" s="568"/>
      <c r="D74" s="586"/>
      <c r="E74" s="586"/>
      <c r="F74" s="586"/>
      <c r="G74" s="386" t="s">
        <v>304</v>
      </c>
      <c r="H74" s="387"/>
      <c r="I74" s="387"/>
      <c r="J74" s="388"/>
      <c r="K74" s="389"/>
      <c r="L74" s="588"/>
      <c r="M74" s="589"/>
      <c r="N74" s="390"/>
      <c r="O74" s="391"/>
      <c r="P74" s="392"/>
      <c r="Q74" s="391"/>
      <c r="R74" s="388"/>
      <c r="S74" s="388"/>
      <c r="T74" s="389"/>
      <c r="U74" s="391"/>
      <c r="V74" s="391"/>
      <c r="W74" s="391"/>
      <c r="X74" s="388"/>
      <c r="Y74" s="393"/>
      <c r="Z74" s="394"/>
      <c r="AA74" s="247"/>
      <c r="AB74" s="148"/>
      <c r="AC74" s="149"/>
    </row>
    <row r="75" spans="1:29" s="7" customFormat="1" ht="28.5" customHeight="1" x14ac:dyDescent="0.15">
      <c r="A75" s="615"/>
      <c r="B75" s="568"/>
      <c r="C75" s="568"/>
      <c r="D75" s="586"/>
      <c r="E75" s="586"/>
      <c r="F75" s="586"/>
      <c r="G75" s="122" t="s">
        <v>93</v>
      </c>
      <c r="H75" s="123"/>
      <c r="I75" s="123"/>
      <c r="J75" s="100"/>
      <c r="K75" s="100"/>
      <c r="L75" s="532">
        <v>200000</v>
      </c>
      <c r="M75" s="532"/>
      <c r="N75" s="274" t="s">
        <v>104</v>
      </c>
      <c r="O75" s="274" t="s">
        <v>102</v>
      </c>
      <c r="P75" s="274">
        <v>12</v>
      </c>
      <c r="Q75" s="274" t="s">
        <v>137</v>
      </c>
      <c r="R75" s="100"/>
      <c r="S75" s="100"/>
      <c r="T75" s="100"/>
      <c r="U75" s="100"/>
      <c r="V75" s="100"/>
      <c r="W75" s="274" t="s">
        <v>0</v>
      </c>
      <c r="X75" s="100"/>
      <c r="Y75" s="98">
        <f>L75*P75</f>
        <v>2400000</v>
      </c>
      <c r="Z75" s="112" t="s">
        <v>104</v>
      </c>
      <c r="AA75" s="247"/>
      <c r="AB75" s="148">
        <v>2400000</v>
      </c>
      <c r="AC75" s="149"/>
    </row>
    <row r="76" spans="1:29" s="7" customFormat="1" ht="28.5" customHeight="1" x14ac:dyDescent="0.15">
      <c r="A76" s="615"/>
      <c r="B76" s="568"/>
      <c r="C76" s="568"/>
      <c r="D76" s="586"/>
      <c r="E76" s="586"/>
      <c r="F76" s="586"/>
      <c r="G76" s="395" t="s">
        <v>296</v>
      </c>
      <c r="H76" s="121"/>
      <c r="I76" s="121"/>
      <c r="J76" s="121"/>
      <c r="K76" s="98"/>
      <c r="L76" s="98"/>
      <c r="M76" s="98"/>
      <c r="N76" s="274"/>
      <c r="O76" s="274"/>
      <c r="P76" s="274"/>
      <c r="Q76" s="274"/>
      <c r="R76" s="100"/>
      <c r="S76" s="100"/>
      <c r="T76" s="129"/>
      <c r="U76" s="130"/>
      <c r="V76" s="274"/>
      <c r="W76" s="274"/>
      <c r="X76" s="100"/>
      <c r="Y76" s="98"/>
      <c r="Z76" s="112"/>
      <c r="AA76" s="247"/>
      <c r="AB76" s="148"/>
      <c r="AC76" s="149"/>
    </row>
    <row r="77" spans="1:29" s="7" customFormat="1" ht="28.5" customHeight="1" x14ac:dyDescent="0.15">
      <c r="A77" s="615"/>
      <c r="B77" s="568"/>
      <c r="C77" s="568"/>
      <c r="D77" s="586"/>
      <c r="E77" s="586"/>
      <c r="F77" s="586"/>
      <c r="G77" s="118" t="s">
        <v>294</v>
      </c>
      <c r="H77" s="119"/>
      <c r="I77" s="119"/>
      <c r="J77" s="100"/>
      <c r="K77" s="100"/>
      <c r="L77" s="532">
        <v>50000</v>
      </c>
      <c r="M77" s="532"/>
      <c r="N77" s="274" t="s">
        <v>104</v>
      </c>
      <c r="O77" s="274" t="s">
        <v>102</v>
      </c>
      <c r="P77" s="274">
        <v>2</v>
      </c>
      <c r="Q77" s="274" t="s">
        <v>135</v>
      </c>
      <c r="R77" s="100"/>
      <c r="S77" s="100"/>
      <c r="T77" s="100"/>
      <c r="U77" s="100"/>
      <c r="V77" s="100"/>
      <c r="W77" s="274" t="s">
        <v>0</v>
      </c>
      <c r="X77" s="100"/>
      <c r="Y77" s="98">
        <f>L77*P77</f>
        <v>100000</v>
      </c>
      <c r="Z77" s="112" t="s">
        <v>104</v>
      </c>
      <c r="AA77" s="247"/>
      <c r="AB77" s="148">
        <v>100000</v>
      </c>
      <c r="AC77" s="149"/>
    </row>
    <row r="78" spans="1:29" s="7" customFormat="1" ht="28.5" customHeight="1" x14ac:dyDescent="0.15">
      <c r="A78" s="615"/>
      <c r="B78" s="568"/>
      <c r="C78" s="568"/>
      <c r="D78" s="586"/>
      <c r="E78" s="586"/>
      <c r="F78" s="586"/>
      <c r="G78" s="395" t="s">
        <v>295</v>
      </c>
      <c r="H78" s="121"/>
      <c r="I78" s="121"/>
      <c r="J78" s="121"/>
      <c r="K78" s="98"/>
      <c r="L78" s="98"/>
      <c r="M78" s="98"/>
      <c r="N78" s="274"/>
      <c r="O78" s="274"/>
      <c r="P78" s="274"/>
      <c r="Q78" s="274"/>
      <c r="R78" s="100"/>
      <c r="S78" s="100"/>
      <c r="T78" s="129"/>
      <c r="U78" s="130"/>
      <c r="V78" s="274"/>
      <c r="W78" s="274"/>
      <c r="X78" s="100"/>
      <c r="Y78" s="98"/>
      <c r="Z78" s="112"/>
      <c r="AA78" s="247"/>
      <c r="AB78" s="148"/>
      <c r="AC78" s="149"/>
    </row>
    <row r="79" spans="1:29" s="7" customFormat="1" ht="28.5" customHeight="1" x14ac:dyDescent="0.15">
      <c r="A79" s="615"/>
      <c r="B79" s="568"/>
      <c r="C79" s="568"/>
      <c r="D79" s="586"/>
      <c r="E79" s="586"/>
      <c r="F79" s="586"/>
      <c r="G79" s="118" t="s">
        <v>298</v>
      </c>
      <c r="H79" s="119"/>
      <c r="I79" s="119"/>
      <c r="J79" s="100"/>
      <c r="K79" s="100"/>
      <c r="L79" s="532">
        <v>50000</v>
      </c>
      <c r="M79" s="532"/>
      <c r="N79" s="274" t="s">
        <v>104</v>
      </c>
      <c r="O79" s="274" t="s">
        <v>102</v>
      </c>
      <c r="P79" s="274">
        <v>2</v>
      </c>
      <c r="Q79" s="274" t="s">
        <v>135</v>
      </c>
      <c r="R79" s="100"/>
      <c r="S79" s="100"/>
      <c r="T79" s="100"/>
      <c r="U79" s="100"/>
      <c r="V79" s="100"/>
      <c r="W79" s="274" t="s">
        <v>0</v>
      </c>
      <c r="X79" s="100"/>
      <c r="Y79" s="98">
        <f>L79*P79</f>
        <v>100000</v>
      </c>
      <c r="Z79" s="112" t="s">
        <v>104</v>
      </c>
      <c r="AA79" s="247"/>
      <c r="AB79" s="148">
        <v>100000</v>
      </c>
      <c r="AC79" s="149"/>
    </row>
    <row r="80" spans="1:29" ht="28.5" customHeight="1" x14ac:dyDescent="0.15">
      <c r="A80" s="615"/>
      <c r="B80" s="568"/>
      <c r="C80" s="568"/>
      <c r="D80" s="586"/>
      <c r="E80" s="586"/>
      <c r="F80" s="586"/>
      <c r="G80" s="120" t="s">
        <v>212</v>
      </c>
      <c r="H80" s="121"/>
      <c r="I80" s="121"/>
      <c r="J80" s="121"/>
      <c r="K80" s="98"/>
      <c r="L80" s="98"/>
      <c r="M80" s="98"/>
      <c r="N80" s="274"/>
      <c r="O80" s="274"/>
      <c r="P80" s="274"/>
      <c r="Q80" s="274"/>
      <c r="R80" s="100"/>
      <c r="S80" s="100"/>
      <c r="T80" s="100"/>
      <c r="U80" s="100"/>
      <c r="V80" s="100"/>
      <c r="W80" s="274"/>
      <c r="X80" s="100"/>
      <c r="Y80" s="98"/>
      <c r="Z80" s="112"/>
      <c r="AA80" s="247"/>
      <c r="AB80" s="148"/>
      <c r="AC80" s="149"/>
    </row>
    <row r="81" spans="1:30" ht="28.5" customHeight="1" x14ac:dyDescent="0.15">
      <c r="A81" s="615"/>
      <c r="B81" s="568"/>
      <c r="C81" s="568"/>
      <c r="D81" s="586"/>
      <c r="E81" s="586"/>
      <c r="F81" s="586"/>
      <c r="G81" s="118" t="s">
        <v>299</v>
      </c>
      <c r="H81" s="121"/>
      <c r="I81" s="121"/>
      <c r="J81" s="121"/>
      <c r="K81" s="98"/>
      <c r="L81" s="532">
        <v>12700</v>
      </c>
      <c r="M81" s="532"/>
      <c r="N81" s="274" t="s">
        <v>104</v>
      </c>
      <c r="O81" s="274" t="s">
        <v>102</v>
      </c>
      <c r="P81" s="274">
        <v>50</v>
      </c>
      <c r="Q81" s="274" t="s">
        <v>136</v>
      </c>
      <c r="R81" s="100"/>
      <c r="S81" s="100"/>
      <c r="T81" s="100"/>
      <c r="U81" s="100"/>
      <c r="V81" s="100"/>
      <c r="W81" s="274" t="s">
        <v>0</v>
      </c>
      <c r="X81" s="100"/>
      <c r="Y81" s="98">
        <f>L81*P81</f>
        <v>635000</v>
      </c>
      <c r="Z81" s="112" t="s">
        <v>104</v>
      </c>
      <c r="AA81" s="247"/>
      <c r="AB81" s="148"/>
      <c r="AC81" s="149">
        <v>635000</v>
      </c>
      <c r="AD81" s="445"/>
    </row>
    <row r="82" spans="1:30" ht="28.5" customHeight="1" x14ac:dyDescent="0.15">
      <c r="A82" s="615"/>
      <c r="B82" s="568"/>
      <c r="C82" s="568"/>
      <c r="D82" s="586"/>
      <c r="E82" s="586"/>
      <c r="F82" s="586"/>
      <c r="G82" s="118" t="s">
        <v>300</v>
      </c>
      <c r="H82" s="121"/>
      <c r="I82" s="121"/>
      <c r="J82" s="121"/>
      <c r="K82" s="98"/>
      <c r="L82" s="532">
        <v>600000</v>
      </c>
      <c r="M82" s="532"/>
      <c r="N82" s="274" t="s">
        <v>104</v>
      </c>
      <c r="O82" s="274" t="s">
        <v>102</v>
      </c>
      <c r="P82" s="274">
        <v>2</v>
      </c>
      <c r="Q82" s="274" t="s">
        <v>135</v>
      </c>
      <c r="R82" s="100"/>
      <c r="S82" s="100"/>
      <c r="T82" s="100"/>
      <c r="U82" s="100"/>
      <c r="V82" s="100"/>
      <c r="W82" s="274" t="s">
        <v>0</v>
      </c>
      <c r="X82" s="100"/>
      <c r="Y82" s="98">
        <f>L82*P82</f>
        <v>1200000</v>
      </c>
      <c r="Z82" s="112" t="s">
        <v>104</v>
      </c>
      <c r="AA82" s="247">
        <v>800000</v>
      </c>
      <c r="AB82" s="148">
        <v>400000</v>
      </c>
      <c r="AC82" s="149"/>
    </row>
    <row r="83" spans="1:30" ht="28.5" customHeight="1" x14ac:dyDescent="0.15">
      <c r="A83" s="615"/>
      <c r="B83" s="568"/>
      <c r="C83" s="568"/>
      <c r="D83" s="586"/>
      <c r="E83" s="586"/>
      <c r="F83" s="586"/>
      <c r="G83" s="118" t="s">
        <v>301</v>
      </c>
      <c r="H83" s="121"/>
      <c r="I83" s="121"/>
      <c r="J83" s="121"/>
      <c r="K83" s="98"/>
      <c r="L83" s="532">
        <v>700000</v>
      </c>
      <c r="M83" s="532"/>
      <c r="N83" s="274" t="s">
        <v>104</v>
      </c>
      <c r="O83" s="274" t="s">
        <v>102</v>
      </c>
      <c r="P83" s="274">
        <v>1</v>
      </c>
      <c r="Q83" s="274" t="s">
        <v>135</v>
      </c>
      <c r="R83" s="100"/>
      <c r="S83" s="100"/>
      <c r="T83" s="100"/>
      <c r="U83" s="100"/>
      <c r="V83" s="100"/>
      <c r="W83" s="274" t="s">
        <v>0</v>
      </c>
      <c r="X83" s="100"/>
      <c r="Y83" s="98">
        <f>L83*P83</f>
        <v>700000</v>
      </c>
      <c r="Z83" s="112" t="s">
        <v>104</v>
      </c>
      <c r="AA83" s="247">
        <v>400000</v>
      </c>
      <c r="AB83" s="148">
        <v>100000</v>
      </c>
      <c r="AC83" s="149">
        <v>200000</v>
      </c>
    </row>
    <row r="84" spans="1:30" ht="28.5" customHeight="1" x14ac:dyDescent="0.15">
      <c r="A84" s="615"/>
      <c r="B84" s="568"/>
      <c r="C84" s="568"/>
      <c r="D84" s="586"/>
      <c r="E84" s="586"/>
      <c r="F84" s="586"/>
      <c r="G84" s="118" t="s">
        <v>165</v>
      </c>
      <c r="H84" s="119"/>
      <c r="I84" s="119"/>
      <c r="J84" s="100"/>
      <c r="K84" s="100"/>
      <c r="L84" s="532">
        <v>200000</v>
      </c>
      <c r="M84" s="532"/>
      <c r="N84" s="274" t="s">
        <v>104</v>
      </c>
      <c r="O84" s="274" t="s">
        <v>102</v>
      </c>
      <c r="P84" s="274">
        <v>4</v>
      </c>
      <c r="Q84" s="274" t="s">
        <v>65</v>
      </c>
      <c r="R84" s="100"/>
      <c r="S84" s="100"/>
      <c r="T84" s="100"/>
      <c r="U84" s="100"/>
      <c r="V84" s="100"/>
      <c r="W84" s="274" t="s">
        <v>0</v>
      </c>
      <c r="X84" s="100"/>
      <c r="Y84" s="98">
        <f>L84*P84</f>
        <v>800000</v>
      </c>
      <c r="Z84" s="112" t="s">
        <v>104</v>
      </c>
      <c r="AA84" s="247">
        <v>400000</v>
      </c>
      <c r="AB84" s="148">
        <v>400000</v>
      </c>
      <c r="AC84" s="149"/>
    </row>
    <row r="85" spans="1:30" ht="28.5" customHeight="1" x14ac:dyDescent="0.15">
      <c r="A85" s="615"/>
      <c r="B85" s="568"/>
      <c r="C85" s="568"/>
      <c r="D85" s="586"/>
      <c r="E85" s="586"/>
      <c r="F85" s="586"/>
      <c r="G85" s="118" t="s">
        <v>166</v>
      </c>
      <c r="H85" s="119"/>
      <c r="I85" s="119"/>
      <c r="J85" s="100"/>
      <c r="K85" s="100"/>
      <c r="L85" s="532">
        <v>200000</v>
      </c>
      <c r="M85" s="532"/>
      <c r="N85" s="274" t="s">
        <v>104</v>
      </c>
      <c r="O85" s="274" t="s">
        <v>102</v>
      </c>
      <c r="P85" s="274">
        <v>4</v>
      </c>
      <c r="Q85" s="274" t="s">
        <v>65</v>
      </c>
      <c r="R85" s="100"/>
      <c r="S85" s="100"/>
      <c r="T85" s="100"/>
      <c r="U85" s="100"/>
      <c r="V85" s="100"/>
      <c r="W85" s="274" t="s">
        <v>0</v>
      </c>
      <c r="X85" s="100"/>
      <c r="Y85" s="98">
        <f>L85*P85</f>
        <v>800000</v>
      </c>
      <c r="Z85" s="112" t="s">
        <v>104</v>
      </c>
      <c r="AA85" s="247">
        <v>400000</v>
      </c>
      <c r="AB85" s="148"/>
      <c r="AC85" s="149">
        <v>400000</v>
      </c>
    </row>
    <row r="86" spans="1:30" ht="28.5" customHeight="1" x14ac:dyDescent="0.15">
      <c r="A86" s="615"/>
      <c r="B86" s="568"/>
      <c r="C86" s="537"/>
      <c r="D86" s="587"/>
      <c r="E86" s="587"/>
      <c r="F86" s="587"/>
      <c r="G86" s="541" t="s">
        <v>27</v>
      </c>
      <c r="H86" s="542"/>
      <c r="I86" s="114"/>
      <c r="J86" s="115"/>
      <c r="K86" s="115"/>
      <c r="L86" s="115"/>
      <c r="M86" s="115"/>
      <c r="N86" s="115"/>
      <c r="O86" s="115"/>
      <c r="P86" s="275"/>
      <c r="Q86" s="115"/>
      <c r="R86" s="115"/>
      <c r="S86" s="115"/>
      <c r="T86" s="115"/>
      <c r="U86" s="115"/>
      <c r="V86" s="115"/>
      <c r="W86" s="115"/>
      <c r="X86" s="115"/>
      <c r="Y86" s="114">
        <f>SUM(Y65:Y85)</f>
        <v>15535000</v>
      </c>
      <c r="Z86" s="243" t="s">
        <v>104</v>
      </c>
      <c r="AA86" s="247"/>
      <c r="AB86" s="148"/>
      <c r="AC86" s="149"/>
    </row>
    <row r="87" spans="1:30" ht="28.5" customHeight="1" x14ac:dyDescent="0.15">
      <c r="A87" s="615"/>
      <c r="B87" s="568"/>
      <c r="C87" s="567" t="s">
        <v>52</v>
      </c>
      <c r="D87" s="594">
        <f>ROUNDUP(Y89,-3)</f>
        <v>600000</v>
      </c>
      <c r="E87" s="534">
        <v>600000</v>
      </c>
      <c r="F87" s="578">
        <f>D87-E87</f>
        <v>0</v>
      </c>
      <c r="G87" s="137" t="s">
        <v>213</v>
      </c>
      <c r="H87" s="138"/>
      <c r="I87" s="139"/>
      <c r="J87" s="101"/>
      <c r="K87" s="101"/>
      <c r="L87" s="533">
        <v>10000</v>
      </c>
      <c r="M87" s="533"/>
      <c r="N87" s="276" t="s">
        <v>147</v>
      </c>
      <c r="O87" s="276" t="s">
        <v>102</v>
      </c>
      <c r="P87" s="276">
        <v>20</v>
      </c>
      <c r="Q87" s="276" t="s">
        <v>136</v>
      </c>
      <c r="R87" s="101"/>
      <c r="S87" s="101"/>
      <c r="T87" s="101"/>
      <c r="U87" s="101"/>
      <c r="V87" s="101"/>
      <c r="W87" s="276" t="s">
        <v>0</v>
      </c>
      <c r="X87" s="101"/>
      <c r="Y87" s="102">
        <f>L87*P87</f>
        <v>200000</v>
      </c>
      <c r="Z87" s="111" t="s">
        <v>104</v>
      </c>
      <c r="AA87" s="247"/>
      <c r="AB87" s="148"/>
      <c r="AC87" s="149">
        <v>200000</v>
      </c>
    </row>
    <row r="88" spans="1:30" ht="28.5" customHeight="1" x14ac:dyDescent="0.15">
      <c r="A88" s="615"/>
      <c r="B88" s="568"/>
      <c r="C88" s="568"/>
      <c r="D88" s="595"/>
      <c r="E88" s="535"/>
      <c r="F88" s="579"/>
      <c r="G88" s="140" t="s">
        <v>214</v>
      </c>
      <c r="H88" s="141"/>
      <c r="I88" s="142"/>
      <c r="J88" s="100"/>
      <c r="K88" s="100"/>
      <c r="L88" s="532">
        <v>100000</v>
      </c>
      <c r="M88" s="532"/>
      <c r="N88" s="274" t="s">
        <v>104</v>
      </c>
      <c r="O88" s="274" t="s">
        <v>102</v>
      </c>
      <c r="P88" s="274">
        <v>4</v>
      </c>
      <c r="Q88" s="274" t="s">
        <v>65</v>
      </c>
      <c r="R88" s="100"/>
      <c r="S88" s="100"/>
      <c r="T88" s="100"/>
      <c r="U88" s="100"/>
      <c r="V88" s="100"/>
      <c r="W88" s="274" t="s">
        <v>0</v>
      </c>
      <c r="X88" s="100"/>
      <c r="Y88" s="98">
        <f>L88*P88</f>
        <v>400000</v>
      </c>
      <c r="Z88" s="112" t="s">
        <v>104</v>
      </c>
      <c r="AA88" s="247"/>
      <c r="AB88" s="148"/>
      <c r="AC88" s="149">
        <v>400000</v>
      </c>
    </row>
    <row r="89" spans="1:30" ht="28.5" customHeight="1" x14ac:dyDescent="0.15">
      <c r="A89" s="615"/>
      <c r="B89" s="568"/>
      <c r="C89" s="537"/>
      <c r="D89" s="596"/>
      <c r="E89" s="536"/>
      <c r="F89" s="579"/>
      <c r="G89" s="541" t="s">
        <v>27</v>
      </c>
      <c r="H89" s="542"/>
      <c r="I89" s="114"/>
      <c r="J89" s="115"/>
      <c r="K89" s="114"/>
      <c r="L89" s="114"/>
      <c r="M89" s="114"/>
      <c r="N89" s="115"/>
      <c r="O89" s="115"/>
      <c r="P89" s="275"/>
      <c r="Q89" s="115"/>
      <c r="R89" s="115"/>
      <c r="S89" s="115"/>
      <c r="T89" s="115"/>
      <c r="U89" s="115"/>
      <c r="V89" s="115"/>
      <c r="W89" s="115"/>
      <c r="X89" s="115"/>
      <c r="Y89" s="114">
        <f>SUM(Y87:Y88)</f>
        <v>600000</v>
      </c>
      <c r="Z89" s="243" t="s">
        <v>104</v>
      </c>
      <c r="AA89" s="247"/>
      <c r="AB89" s="148"/>
      <c r="AC89" s="149"/>
    </row>
    <row r="90" spans="1:30" ht="28.5" customHeight="1" x14ac:dyDescent="0.15">
      <c r="A90" s="615"/>
      <c r="B90" s="568"/>
      <c r="C90" s="567" t="s">
        <v>41</v>
      </c>
      <c r="D90" s="594">
        <f>ROUNDUP(Y96,-3)</f>
        <v>2800000</v>
      </c>
      <c r="E90" s="534">
        <v>2800000</v>
      </c>
      <c r="F90" s="578">
        <f>D90-E90</f>
        <v>0</v>
      </c>
      <c r="G90" s="116" t="s">
        <v>215</v>
      </c>
      <c r="H90" s="117"/>
      <c r="I90" s="117"/>
      <c r="J90" s="117"/>
      <c r="K90" s="102"/>
      <c r="L90" s="102"/>
      <c r="M90" s="102"/>
      <c r="N90" s="101"/>
      <c r="O90" s="101"/>
      <c r="P90" s="276"/>
      <c r="Q90" s="101"/>
      <c r="R90" s="101"/>
      <c r="S90" s="101"/>
      <c r="T90" s="101"/>
      <c r="U90" s="101"/>
      <c r="V90" s="101"/>
      <c r="W90" s="101"/>
      <c r="X90" s="101"/>
      <c r="Y90" s="102"/>
      <c r="Z90" s="111"/>
      <c r="AA90" s="247"/>
      <c r="AB90" s="148"/>
      <c r="AC90" s="149"/>
    </row>
    <row r="91" spans="1:30" ht="28.5" customHeight="1" x14ac:dyDescent="0.15">
      <c r="A91" s="615"/>
      <c r="B91" s="568"/>
      <c r="C91" s="568"/>
      <c r="D91" s="595"/>
      <c r="E91" s="535"/>
      <c r="F91" s="579"/>
      <c r="G91" s="132" t="s">
        <v>286</v>
      </c>
      <c r="H91" s="133"/>
      <c r="I91" s="134"/>
      <c r="J91" s="100"/>
      <c r="K91" s="100"/>
      <c r="L91" s="532">
        <v>1000000</v>
      </c>
      <c r="M91" s="532"/>
      <c r="N91" s="274" t="s">
        <v>104</v>
      </c>
      <c r="O91" s="274" t="s">
        <v>102</v>
      </c>
      <c r="P91" s="274">
        <v>1</v>
      </c>
      <c r="Q91" s="274" t="s">
        <v>65</v>
      </c>
      <c r="R91" s="100"/>
      <c r="S91" s="274"/>
      <c r="T91" s="100"/>
      <c r="U91" s="100"/>
      <c r="V91" s="100"/>
      <c r="W91" s="274" t="s">
        <v>0</v>
      </c>
      <c r="X91" s="100"/>
      <c r="Y91" s="98">
        <f>L91*P91</f>
        <v>1000000</v>
      </c>
      <c r="Z91" s="112" t="s">
        <v>104</v>
      </c>
      <c r="AA91" s="247"/>
      <c r="AB91" s="148">
        <v>1000000</v>
      </c>
      <c r="AC91" s="149"/>
    </row>
    <row r="92" spans="1:30" ht="28.5" customHeight="1" x14ac:dyDescent="0.15">
      <c r="A92" s="615"/>
      <c r="B92" s="568"/>
      <c r="C92" s="568"/>
      <c r="D92" s="595"/>
      <c r="E92" s="535"/>
      <c r="F92" s="579"/>
      <c r="G92" s="132" t="s">
        <v>287</v>
      </c>
      <c r="H92" s="133"/>
      <c r="I92" s="134"/>
      <c r="J92" s="100"/>
      <c r="K92" s="100"/>
      <c r="L92" s="532">
        <v>1000000</v>
      </c>
      <c r="M92" s="532"/>
      <c r="N92" s="274" t="s">
        <v>104</v>
      </c>
      <c r="O92" s="274" t="s">
        <v>102</v>
      </c>
      <c r="P92" s="274">
        <v>1</v>
      </c>
      <c r="Q92" s="274" t="s">
        <v>65</v>
      </c>
      <c r="R92" s="100"/>
      <c r="S92" s="274"/>
      <c r="T92" s="100"/>
      <c r="U92" s="100"/>
      <c r="V92" s="100"/>
      <c r="W92" s="274" t="s">
        <v>0</v>
      </c>
      <c r="X92" s="100"/>
      <c r="Y92" s="98">
        <f>L92*P92</f>
        <v>1000000</v>
      </c>
      <c r="Z92" s="112" t="s">
        <v>104</v>
      </c>
      <c r="AA92" s="247"/>
      <c r="AB92" s="148">
        <v>1000000</v>
      </c>
      <c r="AC92" s="149"/>
    </row>
    <row r="93" spans="1:30" ht="28.5" customHeight="1" x14ac:dyDescent="0.15">
      <c r="A93" s="615"/>
      <c r="B93" s="568"/>
      <c r="C93" s="568"/>
      <c r="D93" s="595"/>
      <c r="E93" s="535"/>
      <c r="F93" s="579"/>
      <c r="G93" s="395" t="s">
        <v>216</v>
      </c>
      <c r="H93" s="121"/>
      <c r="I93" s="121"/>
      <c r="J93" s="121"/>
      <c r="K93" s="98"/>
      <c r="L93" s="98"/>
      <c r="M93" s="98"/>
      <c r="N93" s="274"/>
      <c r="O93" s="274"/>
      <c r="P93" s="274"/>
      <c r="Q93" s="274"/>
      <c r="R93" s="100"/>
      <c r="S93" s="274"/>
      <c r="T93" s="100"/>
      <c r="U93" s="100"/>
      <c r="V93" s="100"/>
      <c r="W93" s="274"/>
      <c r="X93" s="100"/>
      <c r="Y93" s="98"/>
      <c r="Z93" s="112"/>
      <c r="AA93" s="247"/>
      <c r="AB93" s="148"/>
      <c r="AC93" s="149"/>
    </row>
    <row r="94" spans="1:30" ht="28.5" customHeight="1" x14ac:dyDescent="0.15">
      <c r="A94" s="615"/>
      <c r="B94" s="568"/>
      <c r="C94" s="568"/>
      <c r="D94" s="595"/>
      <c r="E94" s="535"/>
      <c r="F94" s="579"/>
      <c r="G94" s="135" t="s">
        <v>288</v>
      </c>
      <c r="H94" s="136"/>
      <c r="I94" s="136"/>
      <c r="J94" s="136"/>
      <c r="K94" s="98"/>
      <c r="L94" s="532">
        <v>100000</v>
      </c>
      <c r="M94" s="532"/>
      <c r="N94" s="274" t="s">
        <v>147</v>
      </c>
      <c r="O94" s="274" t="s">
        <v>148</v>
      </c>
      <c r="P94" s="274">
        <v>4</v>
      </c>
      <c r="Q94" s="274" t="s">
        <v>135</v>
      </c>
      <c r="R94" s="100"/>
      <c r="S94" s="274"/>
      <c r="T94" s="100"/>
      <c r="U94" s="100"/>
      <c r="V94" s="100"/>
      <c r="W94" s="274" t="s">
        <v>110</v>
      </c>
      <c r="X94" s="100"/>
      <c r="Y94" s="98">
        <f>L94*P94</f>
        <v>400000</v>
      </c>
      <c r="Z94" s="112" t="s">
        <v>147</v>
      </c>
      <c r="AA94" s="247">
        <v>400000</v>
      </c>
      <c r="AB94" s="148"/>
      <c r="AC94" s="149"/>
    </row>
    <row r="95" spans="1:30" ht="28.5" customHeight="1" x14ac:dyDescent="0.15">
      <c r="A95" s="615"/>
      <c r="B95" s="568"/>
      <c r="C95" s="568"/>
      <c r="D95" s="595"/>
      <c r="E95" s="535"/>
      <c r="F95" s="579"/>
      <c r="G95" s="99" t="s">
        <v>167</v>
      </c>
      <c r="H95" s="103"/>
      <c r="I95" s="98"/>
      <c r="J95" s="274"/>
      <c r="K95" s="100"/>
      <c r="L95" s="532">
        <v>100000</v>
      </c>
      <c r="M95" s="532"/>
      <c r="N95" s="274" t="s">
        <v>147</v>
      </c>
      <c r="O95" s="274" t="s">
        <v>102</v>
      </c>
      <c r="P95" s="274">
        <v>4</v>
      </c>
      <c r="Q95" s="274" t="s">
        <v>65</v>
      </c>
      <c r="R95" s="100"/>
      <c r="S95" s="274"/>
      <c r="T95" s="100"/>
      <c r="U95" s="100"/>
      <c r="V95" s="100"/>
      <c r="W95" s="274" t="s">
        <v>0</v>
      </c>
      <c r="X95" s="100"/>
      <c r="Y95" s="98">
        <f>L95*P95</f>
        <v>400000</v>
      </c>
      <c r="Z95" s="112" t="s">
        <v>104</v>
      </c>
      <c r="AA95" s="247"/>
      <c r="AB95" s="148"/>
      <c r="AC95" s="149">
        <v>400000</v>
      </c>
    </row>
    <row r="96" spans="1:30" ht="28.5" customHeight="1" x14ac:dyDescent="0.15">
      <c r="A96" s="615"/>
      <c r="B96" s="568"/>
      <c r="C96" s="537"/>
      <c r="D96" s="596"/>
      <c r="E96" s="536"/>
      <c r="F96" s="580"/>
      <c r="G96" s="542" t="s">
        <v>27</v>
      </c>
      <c r="H96" s="542"/>
      <c r="I96" s="114"/>
      <c r="J96" s="275"/>
      <c r="K96" s="275"/>
      <c r="L96" s="275"/>
      <c r="M96" s="275"/>
      <c r="N96" s="275"/>
      <c r="O96" s="275"/>
      <c r="P96" s="275"/>
      <c r="Q96" s="275"/>
      <c r="R96" s="275"/>
      <c r="S96" s="275"/>
      <c r="T96" s="275"/>
      <c r="U96" s="275"/>
      <c r="V96" s="275"/>
      <c r="W96" s="275"/>
      <c r="X96" s="275"/>
      <c r="Y96" s="114">
        <f>SUM(Y90:Y95)</f>
        <v>2800000</v>
      </c>
      <c r="Z96" s="243" t="s">
        <v>104</v>
      </c>
      <c r="AA96" s="247"/>
      <c r="AB96" s="148"/>
      <c r="AC96" s="149"/>
    </row>
    <row r="97" spans="1:29" ht="28.5" customHeight="1" x14ac:dyDescent="0.15">
      <c r="A97" s="615"/>
      <c r="B97" s="568"/>
      <c r="C97" s="567" t="s">
        <v>423</v>
      </c>
      <c r="D97" s="594">
        <f>ROUNDUP(Y99,-3)</f>
        <v>7000000</v>
      </c>
      <c r="E97" s="578">
        <v>0</v>
      </c>
      <c r="F97" s="534">
        <f>D97-E97</f>
        <v>7000000</v>
      </c>
      <c r="G97" s="135" t="s">
        <v>446</v>
      </c>
      <c r="H97" s="136"/>
      <c r="I97" s="136"/>
      <c r="J97" s="136"/>
      <c r="K97" s="98"/>
      <c r="L97" s="532">
        <v>150000</v>
      </c>
      <c r="M97" s="532"/>
      <c r="N97" s="274" t="s">
        <v>147</v>
      </c>
      <c r="O97" s="274" t="s">
        <v>148</v>
      </c>
      <c r="P97" s="274">
        <v>45</v>
      </c>
      <c r="Q97" s="274" t="s">
        <v>136</v>
      </c>
      <c r="R97" s="100"/>
      <c r="S97" s="274"/>
      <c r="T97" s="100"/>
      <c r="U97" s="100"/>
      <c r="V97" s="100"/>
      <c r="W97" s="274" t="s">
        <v>110</v>
      </c>
      <c r="X97" s="100"/>
      <c r="Y97" s="98">
        <f>L97*P97</f>
        <v>6750000</v>
      </c>
      <c r="Z97" s="112" t="s">
        <v>147</v>
      </c>
      <c r="AA97" s="247"/>
      <c r="AB97" s="148">
        <v>6750000</v>
      </c>
      <c r="AC97" s="149"/>
    </row>
    <row r="98" spans="1:29" ht="28.5" customHeight="1" x14ac:dyDescent="0.15">
      <c r="A98" s="615"/>
      <c r="B98" s="568"/>
      <c r="C98" s="568"/>
      <c r="D98" s="595"/>
      <c r="E98" s="579"/>
      <c r="F98" s="535"/>
      <c r="G98" s="135" t="s">
        <v>445</v>
      </c>
      <c r="H98" s="136"/>
      <c r="I98" s="136"/>
      <c r="J98" s="136"/>
      <c r="K98" s="98"/>
      <c r="L98" s="532">
        <v>250000</v>
      </c>
      <c r="M98" s="532"/>
      <c r="N98" s="274" t="s">
        <v>104</v>
      </c>
      <c r="O98" s="274" t="s">
        <v>102</v>
      </c>
      <c r="P98" s="274">
        <v>1</v>
      </c>
      <c r="Q98" s="274" t="s">
        <v>65</v>
      </c>
      <c r="R98" s="100"/>
      <c r="S98" s="274"/>
      <c r="T98" s="100"/>
      <c r="U98" s="100"/>
      <c r="V98" s="100"/>
      <c r="W98" s="274" t="s">
        <v>0</v>
      </c>
      <c r="X98" s="100"/>
      <c r="Y98" s="98">
        <f>L98*P98</f>
        <v>250000</v>
      </c>
      <c r="Z98" s="112" t="s">
        <v>104</v>
      </c>
      <c r="AA98" s="247"/>
      <c r="AB98" s="148">
        <v>250000</v>
      </c>
      <c r="AC98" s="149"/>
    </row>
    <row r="99" spans="1:29" ht="28.5" customHeight="1" x14ac:dyDescent="0.15">
      <c r="A99" s="616"/>
      <c r="B99" s="537"/>
      <c r="C99" s="537"/>
      <c r="D99" s="596"/>
      <c r="E99" s="579"/>
      <c r="F99" s="535"/>
      <c r="G99" s="542" t="s">
        <v>27</v>
      </c>
      <c r="H99" s="542"/>
      <c r="I99" s="114"/>
      <c r="J99" s="275"/>
      <c r="K99" s="275"/>
      <c r="L99" s="275"/>
      <c r="M99" s="275"/>
      <c r="N99" s="275"/>
      <c r="O99" s="275"/>
      <c r="P99" s="275"/>
      <c r="Q99" s="275"/>
      <c r="R99" s="275"/>
      <c r="S99" s="275"/>
      <c r="T99" s="275"/>
      <c r="U99" s="275"/>
      <c r="V99" s="275"/>
      <c r="W99" s="275"/>
      <c r="X99" s="275"/>
      <c r="Y99" s="114">
        <f>SUM(Y97:Y98)</f>
        <v>7000000</v>
      </c>
      <c r="Z99" s="243" t="s">
        <v>104</v>
      </c>
      <c r="AA99" s="247"/>
      <c r="AB99" s="148"/>
      <c r="AC99" s="149"/>
    </row>
    <row r="100" spans="1:29" ht="28.5" customHeight="1" x14ac:dyDescent="0.15">
      <c r="A100" s="365" t="s">
        <v>229</v>
      </c>
      <c r="B100" s="363" t="s">
        <v>229</v>
      </c>
      <c r="C100" s="363" t="s">
        <v>58</v>
      </c>
      <c r="D100" s="362">
        <f>ROUNDUP(Y100,-3)</f>
        <v>100000</v>
      </c>
      <c r="E100" s="106">
        <v>100000</v>
      </c>
      <c r="F100" s="253">
        <f>D100-E100</f>
        <v>0</v>
      </c>
      <c r="G100" s="422" t="s">
        <v>277</v>
      </c>
      <c r="H100" s="87"/>
      <c r="I100" s="87"/>
      <c r="J100" s="88"/>
      <c r="K100" s="88"/>
      <c r="L100" s="617">
        <v>100000</v>
      </c>
      <c r="M100" s="617"/>
      <c r="N100" s="89" t="s">
        <v>147</v>
      </c>
      <c r="O100" s="89" t="s">
        <v>102</v>
      </c>
      <c r="P100" s="89">
        <v>1</v>
      </c>
      <c r="Q100" s="89" t="s">
        <v>65</v>
      </c>
      <c r="R100" s="131"/>
      <c r="S100" s="89"/>
      <c r="T100" s="131"/>
      <c r="U100" s="131"/>
      <c r="V100" s="131"/>
      <c r="W100" s="89" t="s">
        <v>0</v>
      </c>
      <c r="X100" s="131"/>
      <c r="Y100" s="344">
        <f>L100*P100</f>
        <v>100000</v>
      </c>
      <c r="Z100" s="346" t="s">
        <v>104</v>
      </c>
      <c r="AA100" s="247"/>
      <c r="AB100" s="148">
        <v>31000</v>
      </c>
      <c r="AC100" s="149">
        <v>69000</v>
      </c>
    </row>
    <row r="101" spans="1:29" ht="27.75" thickBot="1" x14ac:dyDescent="0.2">
      <c r="A101" s="364" t="s">
        <v>251</v>
      </c>
      <c r="B101" s="361" t="s">
        <v>251</v>
      </c>
      <c r="C101" s="361" t="s">
        <v>59</v>
      </c>
      <c r="D101" s="362">
        <f>ROUNDUP(Y101,-3)</f>
        <v>6000</v>
      </c>
      <c r="E101" s="362">
        <v>5000</v>
      </c>
      <c r="F101" s="362">
        <f>D101-E101</f>
        <v>1000</v>
      </c>
      <c r="G101" s="254" t="s">
        <v>306</v>
      </c>
      <c r="H101" s="133"/>
      <c r="I101" s="134"/>
      <c r="J101" s="100"/>
      <c r="K101" s="100"/>
      <c r="L101" s="533">
        <v>6000</v>
      </c>
      <c r="M101" s="533"/>
      <c r="N101" s="423" t="s">
        <v>147</v>
      </c>
      <c r="O101" s="423" t="s">
        <v>102</v>
      </c>
      <c r="P101" s="423">
        <v>1</v>
      </c>
      <c r="Q101" s="423" t="s">
        <v>65</v>
      </c>
      <c r="R101" s="424"/>
      <c r="S101" s="423"/>
      <c r="T101" s="424"/>
      <c r="U101" s="424"/>
      <c r="V101" s="424"/>
      <c r="W101" s="423" t="s">
        <v>0</v>
      </c>
      <c r="X101" s="424"/>
      <c r="Y101" s="425">
        <f>L101*P101</f>
        <v>6000</v>
      </c>
      <c r="Z101" s="347" t="s">
        <v>104</v>
      </c>
      <c r="AA101" s="383"/>
      <c r="AB101" s="384"/>
      <c r="AC101" s="385">
        <v>6000</v>
      </c>
    </row>
    <row r="102" spans="1:29" ht="24" customHeight="1" x14ac:dyDescent="0.15">
      <c r="D102" s="45"/>
      <c r="F102" s="45"/>
      <c r="AA102" s="154">
        <f>SUM(AA4:AA101)</f>
        <v>163506000</v>
      </c>
      <c r="AB102" s="154">
        <f>SUM(AB4:AB101)</f>
        <v>14791000</v>
      </c>
      <c r="AC102" s="154">
        <f>SUM(AC4:AC101)</f>
        <v>7273000</v>
      </c>
    </row>
    <row r="103" spans="1:29" ht="21" customHeight="1" x14ac:dyDescent="0.15">
      <c r="AA103" s="155">
        <f>'센터 세입내역'!J32-AA102</f>
        <v>0</v>
      </c>
      <c r="AB103" s="155">
        <f>'센터 세입내역'!K32-AB102</f>
        <v>0</v>
      </c>
      <c r="AC103" s="155">
        <f>'센터 세입내역'!L32-AC102</f>
        <v>0</v>
      </c>
    </row>
    <row r="104" spans="1:29" ht="14.25" customHeight="1" x14ac:dyDescent="0.15">
      <c r="AC104" s="54"/>
    </row>
    <row r="105" spans="1:29" ht="14.25" customHeight="1" x14ac:dyDescent="0.15"/>
    <row r="106" spans="1:29" ht="14.25" customHeight="1" x14ac:dyDescent="0.15"/>
    <row r="252" ht="11.25" customHeight="1" x14ac:dyDescent="0.15"/>
  </sheetData>
  <mergeCells count="141">
    <mergeCell ref="L101:M101"/>
    <mergeCell ref="D90:D96"/>
    <mergeCell ref="E90:E96"/>
    <mergeCell ref="F90:F96"/>
    <mergeCell ref="D87:D89"/>
    <mergeCell ref="E87:E89"/>
    <mergeCell ref="F87:F89"/>
    <mergeCell ref="C90:C96"/>
    <mergeCell ref="C87:C89"/>
    <mergeCell ref="G96:H96"/>
    <mergeCell ref="L87:M87"/>
    <mergeCell ref="L88:M88"/>
    <mergeCell ref="L91:M91"/>
    <mergeCell ref="L92:M92"/>
    <mergeCell ref="L95:M95"/>
    <mergeCell ref="L94:M94"/>
    <mergeCell ref="G89:H89"/>
    <mergeCell ref="L100:M100"/>
    <mergeCell ref="L97:M97"/>
    <mergeCell ref="L98:M98"/>
    <mergeCell ref="G99:H99"/>
    <mergeCell ref="C97:C99"/>
    <mergeCell ref="A52:F52"/>
    <mergeCell ref="B56:C56"/>
    <mergeCell ref="L70:M70"/>
    <mergeCell ref="L71:M71"/>
    <mergeCell ref="D97:D99"/>
    <mergeCell ref="E97:E99"/>
    <mergeCell ref="F97:F99"/>
    <mergeCell ref="A54:A55"/>
    <mergeCell ref="C58:C64"/>
    <mergeCell ref="C65:C86"/>
    <mergeCell ref="L66:M66"/>
    <mergeCell ref="L67:M67"/>
    <mergeCell ref="L68:M68"/>
    <mergeCell ref="L73:M73"/>
    <mergeCell ref="L77:M77"/>
    <mergeCell ref="L81:M81"/>
    <mergeCell ref="L82:M82"/>
    <mergeCell ref="C54:C55"/>
    <mergeCell ref="D54:D55"/>
    <mergeCell ref="E54:E55"/>
    <mergeCell ref="F54:F55"/>
    <mergeCell ref="G54:Z55"/>
    <mergeCell ref="L79:M79"/>
    <mergeCell ref="D58:D64"/>
    <mergeCell ref="B54:B55"/>
    <mergeCell ref="A53:F53"/>
    <mergeCell ref="G64:H64"/>
    <mergeCell ref="L69:M69"/>
    <mergeCell ref="D65:D86"/>
    <mergeCell ref="L74:M74"/>
    <mergeCell ref="L75:M75"/>
    <mergeCell ref="L83:M83"/>
    <mergeCell ref="G86:H86"/>
    <mergeCell ref="E58:E64"/>
    <mergeCell ref="F58:F64"/>
    <mergeCell ref="F65:F86"/>
    <mergeCell ref="E65:E86"/>
    <mergeCell ref="L84:M84"/>
    <mergeCell ref="L85:M85"/>
    <mergeCell ref="L72:M72"/>
    <mergeCell ref="A56:A99"/>
    <mergeCell ref="B57:B99"/>
    <mergeCell ref="B6:B24"/>
    <mergeCell ref="C19:C24"/>
    <mergeCell ref="G24:I24"/>
    <mergeCell ref="C26:C28"/>
    <mergeCell ref="D26:D28"/>
    <mergeCell ref="F26:F28"/>
    <mergeCell ref="E26:E28"/>
    <mergeCell ref="F38:F41"/>
    <mergeCell ref="D42:D47"/>
    <mergeCell ref="E42:E47"/>
    <mergeCell ref="E31:E37"/>
    <mergeCell ref="D31:D37"/>
    <mergeCell ref="D38:D41"/>
    <mergeCell ref="E38:E41"/>
    <mergeCell ref="F42:F47"/>
    <mergeCell ref="C31:C37"/>
    <mergeCell ref="G30:H30"/>
    <mergeCell ref="G37:H37"/>
    <mergeCell ref="F31:F37"/>
    <mergeCell ref="L27:M27"/>
    <mergeCell ref="G41:H41"/>
    <mergeCell ref="G51:H51"/>
    <mergeCell ref="G47:H47"/>
    <mergeCell ref="G1:Z1"/>
    <mergeCell ref="G4:Z4"/>
    <mergeCell ref="A1:F1"/>
    <mergeCell ref="B5:C5"/>
    <mergeCell ref="G5:Z5"/>
    <mergeCell ref="A4:C4"/>
    <mergeCell ref="A2:F2"/>
    <mergeCell ref="A5:A51"/>
    <mergeCell ref="B29:B51"/>
    <mergeCell ref="B25:B28"/>
    <mergeCell ref="C11:C16"/>
    <mergeCell ref="L30:M30"/>
    <mergeCell ref="L31:M31"/>
    <mergeCell ref="L34:M34"/>
    <mergeCell ref="L32:M32"/>
    <mergeCell ref="L26:M26"/>
    <mergeCell ref="C7:C10"/>
    <mergeCell ref="D11:D16"/>
    <mergeCell ref="E11:E16"/>
    <mergeCell ref="F11:F16"/>
    <mergeCell ref="D19:D24"/>
    <mergeCell ref="E19:E24"/>
    <mergeCell ref="F19:F24"/>
    <mergeCell ref="C49:C51"/>
    <mergeCell ref="C42:C47"/>
    <mergeCell ref="D7:D10"/>
    <mergeCell ref="E7:E10"/>
    <mergeCell ref="F7:F10"/>
    <mergeCell ref="C38:C41"/>
    <mergeCell ref="D49:D51"/>
    <mergeCell ref="E49:E51"/>
    <mergeCell ref="F49:F51"/>
    <mergeCell ref="AA2:AC2"/>
    <mergeCell ref="L59:M59"/>
    <mergeCell ref="L63:M63"/>
    <mergeCell ref="L62:M62"/>
    <mergeCell ref="L61:M61"/>
    <mergeCell ref="L38:M38"/>
    <mergeCell ref="L39:M39"/>
    <mergeCell ref="L33:M33"/>
    <mergeCell ref="L43:M43"/>
    <mergeCell ref="L35:M35"/>
    <mergeCell ref="L42:M42"/>
    <mergeCell ref="L44:M44"/>
    <mergeCell ref="L45:M45"/>
    <mergeCell ref="L49:M49"/>
    <mergeCell ref="L50:M50"/>
    <mergeCell ref="G3:Z3"/>
    <mergeCell ref="G6:Z6"/>
    <mergeCell ref="G10:I10"/>
    <mergeCell ref="L36:M36"/>
    <mergeCell ref="L40:M40"/>
    <mergeCell ref="L46:M46"/>
    <mergeCell ref="L48:M48"/>
  </mergeCells>
  <phoneticPr fontId="14" type="noConversion"/>
  <printOptions horizontalCentered="1"/>
  <pageMargins left="0.11811023622047245" right="0.11811023622047245" top="0.59055118110236227" bottom="0.6692913385826772" header="0.47244094488188981" footer="0"/>
  <pageSetup paperSize="9" scale="45" fitToHeight="0" orientation="portrait" r:id="rId1"/>
  <rowBreaks count="1" manualBreakCount="1">
    <brk id="51" max="25" man="1"/>
  </rowBreaks>
  <colBreaks count="1" manualBreakCount="1">
    <brk id="27" max="16383" man="1"/>
  </colBreaks>
  <ignoredErrors>
    <ignoredError sqref="E57" formulaRange="1"/>
    <ignoredError sqref="Y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92A80-573A-44FF-8BCE-27C75B644A4D}">
  <sheetPr>
    <pageSetUpPr fitToPage="1"/>
  </sheetPr>
  <dimension ref="A1:S276"/>
  <sheetViews>
    <sheetView view="pageBreakPreview" zoomScaleNormal="100" zoomScaleSheetLayoutView="100" workbookViewId="0">
      <selection sqref="A1:O1"/>
    </sheetView>
  </sheetViews>
  <sheetFormatPr defaultRowHeight="13.5" customHeight="1" x14ac:dyDescent="0.15"/>
  <cols>
    <col min="1" max="1" width="8.88671875" style="38"/>
    <col min="2" max="2" width="9" style="39" customWidth="1"/>
    <col min="3" max="4" width="8.109375" style="8" bestFit="1" customWidth="1"/>
    <col min="5" max="5" width="11.88671875" style="35" customWidth="1"/>
    <col min="6" max="6" width="12.5546875" style="35" customWidth="1"/>
    <col min="7" max="7" width="8.88671875" style="35" customWidth="1"/>
    <col min="8" max="8" width="3.6640625" style="35" customWidth="1"/>
    <col min="9" max="9" width="3" style="35" customWidth="1"/>
    <col min="10" max="10" width="4.33203125" style="35" bestFit="1" customWidth="1"/>
    <col min="11" max="11" width="2.77734375" style="35" bestFit="1" customWidth="1"/>
    <col min="12" max="12" width="2.88671875" style="35" customWidth="1"/>
    <col min="13" max="13" width="5.33203125" style="35" bestFit="1" customWidth="1"/>
    <col min="14" max="14" width="7.109375" style="35" bestFit="1" customWidth="1"/>
    <col min="15" max="15" width="11" style="35" customWidth="1"/>
    <col min="16" max="27" width="8.88671875" style="38"/>
    <col min="28" max="28" width="21.21875" style="38" customWidth="1"/>
    <col min="29" max="16384" width="8.88671875" style="38"/>
  </cols>
  <sheetData>
    <row r="1" spans="1:15" ht="33" customHeight="1" thickBot="1" x14ac:dyDescent="0.2">
      <c r="A1" s="643" t="s">
        <v>283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</row>
    <row r="2" spans="1:15" ht="18" customHeight="1" thickBot="1" x14ac:dyDescent="0.2">
      <c r="A2" s="15" t="s">
        <v>77</v>
      </c>
      <c r="B2" s="645" t="s">
        <v>30</v>
      </c>
      <c r="C2" s="647" t="s">
        <v>29</v>
      </c>
      <c r="D2" s="647"/>
      <c r="E2" s="648" t="s">
        <v>138</v>
      </c>
      <c r="F2" s="648"/>
      <c r="G2" s="648"/>
      <c r="H2" s="648"/>
      <c r="I2" s="648"/>
      <c r="J2" s="648"/>
      <c r="K2" s="648"/>
      <c r="L2" s="648"/>
      <c r="M2" s="648"/>
      <c r="N2" s="648"/>
      <c r="O2" s="649"/>
    </row>
    <row r="3" spans="1:15" ht="18" customHeight="1" x14ac:dyDescent="0.15">
      <c r="A3" s="16" t="s">
        <v>79</v>
      </c>
      <c r="B3" s="646"/>
      <c r="C3" s="27" t="s">
        <v>28</v>
      </c>
      <c r="D3" s="27" t="s">
        <v>75</v>
      </c>
      <c r="E3" s="648"/>
      <c r="F3" s="648"/>
      <c r="G3" s="648"/>
      <c r="H3" s="648"/>
      <c r="I3" s="649"/>
      <c r="J3" s="650"/>
      <c r="K3" s="650"/>
      <c r="L3" s="650"/>
      <c r="M3" s="650"/>
      <c r="N3" s="650"/>
      <c r="O3" s="651"/>
    </row>
    <row r="4" spans="1:15" ht="18" customHeight="1" x14ac:dyDescent="0.15">
      <c r="A4" s="654" t="s">
        <v>42</v>
      </c>
      <c r="B4" s="646"/>
      <c r="C4" s="31">
        <f>SUM(C5,C71,C186,C203,C249)</f>
        <v>27330</v>
      </c>
      <c r="D4" s="31">
        <f>SUM(D5,D71,D186,D203,D249)</f>
        <v>27195</v>
      </c>
      <c r="E4" s="652"/>
      <c r="F4" s="652"/>
      <c r="G4" s="652"/>
      <c r="H4" s="652"/>
      <c r="I4" s="653"/>
      <c r="J4" s="652"/>
      <c r="K4" s="652"/>
      <c r="L4" s="652"/>
      <c r="M4" s="652"/>
      <c r="N4" s="652"/>
      <c r="O4" s="653"/>
    </row>
    <row r="5" spans="1:15" ht="18" customHeight="1" x14ac:dyDescent="0.15">
      <c r="A5" s="621" t="s">
        <v>139</v>
      </c>
      <c r="B5" s="622"/>
      <c r="C5" s="32">
        <f>SUM(C6,C14,C27,C32,C40)</f>
        <v>14693</v>
      </c>
      <c r="D5" s="32">
        <f>SUM(D6,D14,D27,D32,D40)</f>
        <v>1260</v>
      </c>
      <c r="E5" s="33"/>
      <c r="F5" s="33"/>
      <c r="G5" s="33"/>
      <c r="H5" s="33"/>
      <c r="I5" s="28"/>
      <c r="J5" s="33"/>
      <c r="K5" s="33"/>
      <c r="L5" s="33"/>
      <c r="M5" s="33"/>
      <c r="N5" s="33"/>
      <c r="O5" s="17"/>
    </row>
    <row r="6" spans="1:15" ht="18" customHeight="1" x14ac:dyDescent="0.15">
      <c r="A6" s="641" t="s">
        <v>279</v>
      </c>
      <c r="B6" s="11" t="s">
        <v>27</v>
      </c>
      <c r="C6" s="34">
        <f>SUM(C7:C13)</f>
        <v>30</v>
      </c>
      <c r="D6" s="34">
        <f>SUM(D7:D13)</f>
        <v>360</v>
      </c>
      <c r="E6" s="199"/>
      <c r="F6" s="166"/>
      <c r="G6" s="166"/>
      <c r="H6" s="166"/>
      <c r="I6" s="167"/>
      <c r="J6" s="166"/>
      <c r="K6" s="166"/>
      <c r="L6" s="167"/>
      <c r="M6" s="166"/>
      <c r="N6" s="166"/>
      <c r="O6" s="165"/>
    </row>
    <row r="7" spans="1:15" ht="18" customHeight="1" x14ac:dyDescent="0.15">
      <c r="A7" s="619"/>
      <c r="B7" s="625" t="s">
        <v>111</v>
      </c>
      <c r="C7" s="206">
        <f>SUM(O10:O12)</f>
        <v>30</v>
      </c>
      <c r="D7" s="206">
        <v>360</v>
      </c>
      <c r="E7" s="455" t="s">
        <v>320</v>
      </c>
      <c r="F7" s="455"/>
      <c r="G7" s="455"/>
      <c r="H7" s="455"/>
      <c r="I7" s="457"/>
      <c r="J7" s="455"/>
      <c r="K7" s="455"/>
      <c r="L7" s="455"/>
      <c r="M7" s="455"/>
      <c r="N7" s="455"/>
      <c r="O7" s="456"/>
    </row>
    <row r="8" spans="1:15" ht="18" customHeight="1" x14ac:dyDescent="0.15">
      <c r="A8" s="619"/>
      <c r="B8" s="620"/>
      <c r="C8" s="159"/>
      <c r="D8" s="159"/>
      <c r="E8" s="400" t="s">
        <v>319</v>
      </c>
      <c r="F8" s="204"/>
      <c r="G8" s="204"/>
      <c r="H8" s="204"/>
      <c r="I8" s="204"/>
      <c r="J8" s="204"/>
      <c r="K8" s="204"/>
      <c r="L8" s="204"/>
      <c r="M8" s="204"/>
      <c r="N8" s="204"/>
      <c r="O8" s="205"/>
    </row>
    <row r="9" spans="1:15" ht="18" customHeight="1" x14ac:dyDescent="0.15">
      <c r="A9" s="619"/>
      <c r="B9" s="620"/>
      <c r="C9" s="159"/>
      <c r="D9" s="159"/>
      <c r="E9" s="157" t="s">
        <v>26</v>
      </c>
      <c r="F9" s="204"/>
      <c r="G9" s="204"/>
      <c r="H9" s="204"/>
      <c r="I9" s="204"/>
      <c r="J9" s="204"/>
      <c r="K9" s="204"/>
      <c r="L9" s="204"/>
      <c r="M9" s="204"/>
      <c r="N9" s="204"/>
      <c r="O9" s="205"/>
    </row>
    <row r="10" spans="1:15" ht="18" customHeight="1" x14ac:dyDescent="0.15">
      <c r="A10" s="619"/>
      <c r="B10" s="620"/>
      <c r="C10" s="159"/>
      <c r="D10" s="159"/>
      <c r="E10" s="204" t="s">
        <v>309</v>
      </c>
      <c r="F10" s="204"/>
      <c r="G10" s="204"/>
      <c r="H10" s="204"/>
      <c r="I10" s="204"/>
      <c r="J10" s="202">
        <v>1</v>
      </c>
      <c r="K10" s="204" t="s">
        <v>133</v>
      </c>
      <c r="L10" s="158" t="s">
        <v>71</v>
      </c>
      <c r="M10" s="157">
        <v>10</v>
      </c>
      <c r="N10" s="204" t="s">
        <v>66</v>
      </c>
      <c r="O10" s="156">
        <v>10</v>
      </c>
    </row>
    <row r="11" spans="1:15" ht="18" customHeight="1" x14ac:dyDescent="0.15">
      <c r="A11" s="619"/>
      <c r="B11" s="620"/>
      <c r="C11" s="159"/>
      <c r="D11" s="159"/>
      <c r="E11" s="157" t="s">
        <v>310</v>
      </c>
      <c r="F11" s="157"/>
      <c r="G11" s="157"/>
      <c r="H11" s="157"/>
      <c r="I11" s="158"/>
      <c r="J11" s="202">
        <v>1</v>
      </c>
      <c r="K11" s="157" t="s">
        <v>133</v>
      </c>
      <c r="L11" s="158" t="s">
        <v>71</v>
      </c>
      <c r="M11" s="157">
        <v>10</v>
      </c>
      <c r="N11" s="157" t="s">
        <v>66</v>
      </c>
      <c r="O11" s="156">
        <v>10</v>
      </c>
    </row>
    <row r="12" spans="1:15" ht="18" customHeight="1" x14ac:dyDescent="0.15">
      <c r="A12" s="619"/>
      <c r="B12" s="620"/>
      <c r="C12" s="159"/>
      <c r="D12" s="159"/>
      <c r="E12" s="157" t="s">
        <v>308</v>
      </c>
      <c r="F12" s="172"/>
      <c r="G12" s="157"/>
      <c r="H12" s="157"/>
      <c r="I12" s="158"/>
      <c r="J12" s="202">
        <v>1</v>
      </c>
      <c r="K12" s="157" t="s">
        <v>133</v>
      </c>
      <c r="L12" s="158" t="s">
        <v>71</v>
      </c>
      <c r="M12" s="157">
        <v>10</v>
      </c>
      <c r="N12" s="157" t="s">
        <v>66</v>
      </c>
      <c r="O12" s="156">
        <f>J12*M12</f>
        <v>10</v>
      </c>
    </row>
    <row r="13" spans="1:15" ht="18" customHeight="1" x14ac:dyDescent="0.15">
      <c r="A13" s="619"/>
      <c r="B13" s="636"/>
      <c r="C13" s="171"/>
      <c r="D13" s="171"/>
      <c r="E13" s="157" t="s">
        <v>182</v>
      </c>
      <c r="F13" s="157"/>
      <c r="G13" s="161"/>
      <c r="H13" s="161"/>
      <c r="I13" s="162"/>
      <c r="J13" s="161"/>
      <c r="K13" s="161"/>
      <c r="L13" s="162"/>
      <c r="M13" s="161"/>
      <c r="N13" s="161"/>
      <c r="O13" s="169"/>
    </row>
    <row r="14" spans="1:15" ht="18" customHeight="1" x14ac:dyDescent="0.15">
      <c r="A14" s="619"/>
      <c r="B14" s="11" t="s">
        <v>27</v>
      </c>
      <c r="C14" s="203">
        <f>SUM(C15:C26)</f>
        <v>2385</v>
      </c>
      <c r="D14" s="203">
        <f>SUM(D15:D26)</f>
        <v>0</v>
      </c>
      <c r="E14" s="199"/>
      <c r="F14" s="166"/>
      <c r="G14" s="166"/>
      <c r="H14" s="166"/>
      <c r="I14" s="167"/>
      <c r="J14" s="166"/>
      <c r="K14" s="166"/>
      <c r="L14" s="167"/>
      <c r="M14" s="166"/>
      <c r="N14" s="166"/>
      <c r="O14" s="165"/>
    </row>
    <row r="15" spans="1:15" ht="18" customHeight="1" x14ac:dyDescent="0.15">
      <c r="A15" s="619"/>
      <c r="B15" s="625" t="s">
        <v>112</v>
      </c>
      <c r="C15" s="159">
        <f>SUM(O18:O25)</f>
        <v>2385</v>
      </c>
      <c r="D15" s="159">
        <v>0</v>
      </c>
      <c r="E15" s="404" t="s">
        <v>40</v>
      </c>
      <c r="F15" s="157"/>
      <c r="G15" s="157"/>
      <c r="H15" s="157"/>
      <c r="I15" s="158"/>
      <c r="J15" s="157"/>
      <c r="K15" s="157"/>
      <c r="L15" s="158"/>
      <c r="M15" s="157"/>
      <c r="N15" s="157"/>
      <c r="O15" s="163"/>
    </row>
    <row r="16" spans="1:15" ht="18" customHeight="1" x14ac:dyDescent="0.15">
      <c r="A16" s="619"/>
      <c r="B16" s="620"/>
      <c r="C16" s="159"/>
      <c r="D16" s="159"/>
      <c r="E16" s="400" t="s">
        <v>357</v>
      </c>
      <c r="F16" s="157"/>
      <c r="G16" s="157"/>
      <c r="H16" s="157"/>
      <c r="I16" s="158"/>
      <c r="J16" s="157"/>
      <c r="K16" s="157"/>
      <c r="L16" s="158"/>
      <c r="M16" s="157"/>
      <c r="N16" s="157"/>
      <c r="O16" s="163"/>
    </row>
    <row r="17" spans="1:18" ht="18" customHeight="1" x14ac:dyDescent="0.15">
      <c r="A17" s="619"/>
      <c r="B17" s="620"/>
      <c r="C17" s="159"/>
      <c r="D17" s="159"/>
      <c r="E17" s="157" t="s">
        <v>26</v>
      </c>
      <c r="F17" s="157"/>
      <c r="G17" s="157"/>
      <c r="H17" s="157"/>
      <c r="I17" s="158"/>
      <c r="J17" s="157"/>
      <c r="K17" s="157"/>
      <c r="L17" s="174"/>
      <c r="M17" s="172"/>
      <c r="N17" s="172"/>
      <c r="O17" s="191"/>
    </row>
    <row r="18" spans="1:18" ht="18" customHeight="1" x14ac:dyDescent="0.15">
      <c r="A18" s="619"/>
      <c r="B18" s="620"/>
      <c r="C18" s="159"/>
      <c r="D18" s="159"/>
      <c r="E18" s="157" t="s">
        <v>48</v>
      </c>
      <c r="F18" s="157"/>
      <c r="G18" s="157"/>
      <c r="H18" s="157"/>
      <c r="I18" s="158"/>
      <c r="J18" s="202">
        <v>20</v>
      </c>
      <c r="K18" s="157" t="s">
        <v>72</v>
      </c>
      <c r="L18" s="158" t="s">
        <v>71</v>
      </c>
      <c r="M18" s="157">
        <v>1</v>
      </c>
      <c r="N18" s="157" t="s">
        <v>66</v>
      </c>
      <c r="O18" s="156">
        <f>J18*M18</f>
        <v>20</v>
      </c>
    </row>
    <row r="19" spans="1:18" ht="18" customHeight="1" x14ac:dyDescent="0.15">
      <c r="A19" s="619"/>
      <c r="B19" s="620"/>
      <c r="C19" s="159"/>
      <c r="D19" s="159"/>
      <c r="E19" s="157" t="s">
        <v>311</v>
      </c>
      <c r="F19" s="157"/>
      <c r="G19" s="157"/>
      <c r="H19" s="157"/>
      <c r="I19" s="158"/>
      <c r="J19" s="202">
        <v>1</v>
      </c>
      <c r="K19" s="157" t="s">
        <v>72</v>
      </c>
      <c r="L19" s="158" t="s">
        <v>71</v>
      </c>
      <c r="M19" s="157">
        <v>25</v>
      </c>
      <c r="N19" s="157" t="s">
        <v>66</v>
      </c>
      <c r="O19" s="156">
        <f>J19*M19</f>
        <v>25</v>
      </c>
    </row>
    <row r="20" spans="1:18" ht="18" customHeight="1" x14ac:dyDescent="0.15">
      <c r="A20" s="619"/>
      <c r="B20" s="620"/>
      <c r="C20" s="159"/>
      <c r="D20" s="159"/>
      <c r="E20" s="157" t="s">
        <v>312</v>
      </c>
      <c r="F20" s="157"/>
      <c r="G20" s="157">
        <v>80</v>
      </c>
      <c r="H20" s="157" t="s">
        <v>72</v>
      </c>
      <c r="I20" s="158" t="s">
        <v>71</v>
      </c>
      <c r="J20" s="202">
        <v>2</v>
      </c>
      <c r="K20" s="157" t="s">
        <v>73</v>
      </c>
      <c r="L20" s="158" t="s">
        <v>71</v>
      </c>
      <c r="M20" s="157">
        <v>12</v>
      </c>
      <c r="N20" s="157" t="s">
        <v>69</v>
      </c>
      <c r="O20" s="156">
        <f>G20*J20*M20</f>
        <v>1920</v>
      </c>
    </row>
    <row r="21" spans="1:18" ht="18" customHeight="1" x14ac:dyDescent="0.15">
      <c r="A21" s="619"/>
      <c r="B21" s="620"/>
      <c r="C21" s="159"/>
      <c r="D21" s="159"/>
      <c r="E21" s="157" t="s">
        <v>140</v>
      </c>
      <c r="F21" s="157"/>
      <c r="G21" s="157"/>
      <c r="H21" s="157"/>
      <c r="I21" s="158"/>
      <c r="J21" s="202">
        <v>20</v>
      </c>
      <c r="K21" s="157" t="s">
        <v>72</v>
      </c>
      <c r="L21" s="158" t="s">
        <v>71</v>
      </c>
      <c r="M21" s="157">
        <v>1</v>
      </c>
      <c r="N21" s="157" t="s">
        <v>66</v>
      </c>
      <c r="O21" s="156">
        <f>J21*M21</f>
        <v>20</v>
      </c>
    </row>
    <row r="22" spans="1:18" ht="18" customHeight="1" x14ac:dyDescent="0.15">
      <c r="A22" s="619"/>
      <c r="B22" s="620"/>
      <c r="C22" s="159"/>
      <c r="D22" s="159"/>
      <c r="E22" s="157" t="s">
        <v>113</v>
      </c>
      <c r="F22" s="157"/>
      <c r="G22" s="157"/>
      <c r="H22" s="157"/>
      <c r="I22" s="158"/>
      <c r="J22" s="202">
        <v>80</v>
      </c>
      <c r="K22" s="157" t="s">
        <v>65</v>
      </c>
      <c r="L22" s="158" t="s">
        <v>71</v>
      </c>
      <c r="M22" s="157">
        <v>2</v>
      </c>
      <c r="N22" s="157" t="s">
        <v>66</v>
      </c>
      <c r="O22" s="156">
        <f>J22*M22</f>
        <v>160</v>
      </c>
    </row>
    <row r="23" spans="1:18" ht="18" customHeight="1" x14ac:dyDescent="0.15">
      <c r="A23" s="619"/>
      <c r="B23" s="620"/>
      <c r="C23" s="159"/>
      <c r="D23" s="159"/>
      <c r="E23" s="157" t="s">
        <v>313</v>
      </c>
      <c r="F23" s="157"/>
      <c r="G23" s="157"/>
      <c r="H23" s="158"/>
      <c r="I23" s="158"/>
      <c r="J23" s="202">
        <v>80</v>
      </c>
      <c r="K23" s="157" t="s">
        <v>72</v>
      </c>
      <c r="L23" s="158" t="s">
        <v>71</v>
      </c>
      <c r="M23" s="157">
        <v>1</v>
      </c>
      <c r="N23" s="157" t="s">
        <v>66</v>
      </c>
      <c r="O23" s="156">
        <f>J23*M23</f>
        <v>80</v>
      </c>
    </row>
    <row r="24" spans="1:18" ht="18" customHeight="1" x14ac:dyDescent="0.15">
      <c r="A24" s="619"/>
      <c r="B24" s="620"/>
      <c r="C24" s="159"/>
      <c r="D24" s="159"/>
      <c r="E24" s="157" t="s">
        <v>314</v>
      </c>
      <c r="F24" s="157"/>
      <c r="G24" s="157"/>
      <c r="H24" s="158"/>
      <c r="I24" s="158"/>
      <c r="J24" s="202">
        <v>80</v>
      </c>
      <c r="K24" s="157" t="s">
        <v>72</v>
      </c>
      <c r="L24" s="158" t="s">
        <v>71</v>
      </c>
      <c r="M24" s="157">
        <v>1</v>
      </c>
      <c r="N24" s="157" t="s">
        <v>66</v>
      </c>
      <c r="O24" s="156">
        <f>J24*M24</f>
        <v>80</v>
      </c>
    </row>
    <row r="25" spans="1:18" ht="18" customHeight="1" thickBot="1" x14ac:dyDescent="0.2">
      <c r="A25" s="619"/>
      <c r="B25" s="655"/>
      <c r="C25" s="159"/>
      <c r="D25" s="159"/>
      <c r="E25" s="157" t="s">
        <v>315</v>
      </c>
      <c r="F25" s="157"/>
      <c r="G25" s="157"/>
      <c r="H25" s="158"/>
      <c r="I25" s="158"/>
      <c r="J25" s="202">
        <v>80</v>
      </c>
      <c r="K25" s="157" t="s">
        <v>72</v>
      </c>
      <c r="L25" s="158" t="s">
        <v>71</v>
      </c>
      <c r="M25" s="157">
        <v>1</v>
      </c>
      <c r="N25" s="157" t="s">
        <v>66</v>
      </c>
      <c r="O25" s="156">
        <f>J25*M25</f>
        <v>80</v>
      </c>
    </row>
    <row r="26" spans="1:18" ht="18" customHeight="1" x14ac:dyDescent="0.15">
      <c r="A26" s="619"/>
      <c r="B26" s="620"/>
      <c r="C26" s="171"/>
      <c r="D26" s="171"/>
      <c r="E26" s="170" t="s">
        <v>114</v>
      </c>
      <c r="F26" s="170"/>
      <c r="G26" s="161"/>
      <c r="H26" s="161"/>
      <c r="I26" s="162"/>
      <c r="J26" s="161"/>
      <c r="K26" s="161"/>
      <c r="L26" s="162"/>
      <c r="M26" s="161"/>
      <c r="N26" s="161"/>
      <c r="O26" s="169"/>
    </row>
    <row r="27" spans="1:18" ht="18" customHeight="1" x14ac:dyDescent="0.15">
      <c r="A27" s="619"/>
      <c r="B27" s="11" t="s">
        <v>27</v>
      </c>
      <c r="C27" s="200">
        <f>SUM(C28:C31)</f>
        <v>7300</v>
      </c>
      <c r="D27" s="200">
        <f>SUM(D28:D31)</f>
        <v>0</v>
      </c>
      <c r="E27" s="199"/>
      <c r="F27" s="166"/>
      <c r="G27" s="166"/>
      <c r="H27" s="166"/>
      <c r="I27" s="167"/>
      <c r="J27" s="166"/>
      <c r="K27" s="166"/>
      <c r="L27" s="167"/>
      <c r="M27" s="166"/>
      <c r="N27" s="166"/>
      <c r="O27" s="165"/>
    </row>
    <row r="28" spans="1:18" ht="18" customHeight="1" x14ac:dyDescent="0.15">
      <c r="A28" s="619"/>
      <c r="B28" s="620" t="s">
        <v>115</v>
      </c>
      <c r="C28" s="159">
        <f>O30</f>
        <v>7300</v>
      </c>
      <c r="D28" s="159">
        <v>0</v>
      </c>
      <c r="E28" s="455" t="s">
        <v>116</v>
      </c>
      <c r="F28" s="455"/>
      <c r="G28" s="455"/>
      <c r="H28" s="455"/>
      <c r="I28" s="455"/>
      <c r="J28" s="455"/>
      <c r="K28" s="455"/>
      <c r="L28" s="455"/>
      <c r="M28" s="455"/>
      <c r="N28" s="455"/>
      <c r="O28" s="456"/>
    </row>
    <row r="29" spans="1:18" ht="18" customHeight="1" x14ac:dyDescent="0.15">
      <c r="A29" s="619"/>
      <c r="B29" s="620"/>
      <c r="C29" s="159"/>
      <c r="D29" s="159"/>
      <c r="E29" s="157" t="s">
        <v>85</v>
      </c>
      <c r="F29" s="157"/>
      <c r="G29" s="157"/>
      <c r="H29" s="157"/>
      <c r="I29" s="158"/>
      <c r="J29" s="157"/>
      <c r="K29" s="157"/>
      <c r="L29" s="158"/>
      <c r="M29" s="157"/>
      <c r="N29" s="157"/>
      <c r="O29" s="163"/>
    </row>
    <row r="30" spans="1:18" ht="18" customHeight="1" x14ac:dyDescent="0.15">
      <c r="A30" s="619"/>
      <c r="B30" s="620"/>
      <c r="C30" s="159"/>
      <c r="D30" s="159"/>
      <c r="E30" s="157" t="s">
        <v>26</v>
      </c>
      <c r="F30" s="157"/>
      <c r="G30" s="201"/>
      <c r="H30" s="201"/>
      <c r="I30" s="201"/>
      <c r="J30" s="157">
        <v>20</v>
      </c>
      <c r="K30" s="157" t="s">
        <v>72</v>
      </c>
      <c r="L30" s="158" t="s">
        <v>71</v>
      </c>
      <c r="M30" s="157">
        <v>365</v>
      </c>
      <c r="N30" s="157" t="s">
        <v>141</v>
      </c>
      <c r="O30" s="156">
        <f>J30*M30</f>
        <v>7300</v>
      </c>
      <c r="R30" s="30"/>
    </row>
    <row r="31" spans="1:18" ht="18" customHeight="1" x14ac:dyDescent="0.15">
      <c r="A31" s="619"/>
      <c r="B31" s="636"/>
      <c r="C31" s="171"/>
      <c r="D31" s="171"/>
      <c r="E31" s="157" t="s">
        <v>117</v>
      </c>
      <c r="F31" s="157"/>
      <c r="G31" s="161"/>
      <c r="H31" s="161"/>
      <c r="I31" s="158"/>
      <c r="J31" s="157"/>
      <c r="K31" s="157"/>
      <c r="L31" s="158"/>
      <c r="M31" s="157"/>
      <c r="N31" s="157"/>
      <c r="O31" s="156"/>
    </row>
    <row r="32" spans="1:18" ht="18" customHeight="1" x14ac:dyDescent="0.15">
      <c r="A32" s="619" t="s">
        <v>279</v>
      </c>
      <c r="B32" s="11" t="s">
        <v>27</v>
      </c>
      <c r="C32" s="200">
        <f>SUM(C33:C39)</f>
        <v>3840</v>
      </c>
      <c r="D32" s="200">
        <f>SUM(D33:D39)</f>
        <v>0</v>
      </c>
      <c r="E32" s="199"/>
      <c r="F32" s="166"/>
      <c r="G32" s="166"/>
      <c r="H32" s="166"/>
      <c r="I32" s="167"/>
      <c r="J32" s="166"/>
      <c r="K32" s="166"/>
      <c r="L32" s="167"/>
      <c r="M32" s="166"/>
      <c r="N32" s="166"/>
      <c r="O32" s="165"/>
    </row>
    <row r="33" spans="1:15" ht="18" customHeight="1" x14ac:dyDescent="0.15">
      <c r="A33" s="619"/>
      <c r="B33" s="625" t="s">
        <v>118</v>
      </c>
      <c r="C33" s="159">
        <f>SUM(O36:O38)</f>
        <v>3840</v>
      </c>
      <c r="D33" s="159">
        <v>0</v>
      </c>
      <c r="E33" s="404" t="s">
        <v>321</v>
      </c>
      <c r="F33" s="157"/>
      <c r="G33" s="157"/>
      <c r="H33" s="157"/>
      <c r="I33" s="158"/>
      <c r="J33" s="157"/>
      <c r="K33" s="157"/>
      <c r="L33" s="158"/>
      <c r="M33" s="157"/>
      <c r="N33" s="157"/>
      <c r="O33" s="163"/>
    </row>
    <row r="34" spans="1:15" ht="18" customHeight="1" x14ac:dyDescent="0.15">
      <c r="A34" s="619"/>
      <c r="B34" s="620"/>
      <c r="C34" s="159"/>
      <c r="D34" s="159"/>
      <c r="E34" s="400" t="s">
        <v>319</v>
      </c>
      <c r="F34" s="157"/>
      <c r="G34" s="157"/>
      <c r="H34" s="157"/>
      <c r="I34" s="158"/>
      <c r="J34" s="157"/>
      <c r="K34" s="157"/>
      <c r="L34" s="158"/>
      <c r="M34" s="157"/>
      <c r="N34" s="157"/>
      <c r="O34" s="163"/>
    </row>
    <row r="35" spans="1:15" ht="18" customHeight="1" x14ac:dyDescent="0.15">
      <c r="A35" s="619"/>
      <c r="B35" s="620"/>
      <c r="C35" s="159"/>
      <c r="D35" s="159"/>
      <c r="E35" s="157" t="s">
        <v>26</v>
      </c>
      <c r="F35" s="172"/>
      <c r="G35" s="157"/>
      <c r="H35" s="157"/>
      <c r="I35" s="158"/>
      <c r="J35" s="157"/>
      <c r="K35" s="157"/>
      <c r="L35" s="158"/>
      <c r="M35" s="157"/>
      <c r="N35" s="157"/>
      <c r="O35" s="156"/>
    </row>
    <row r="36" spans="1:15" ht="18" customHeight="1" x14ac:dyDescent="0.15">
      <c r="A36" s="619"/>
      <c r="B36" s="620"/>
      <c r="C36" s="159"/>
      <c r="D36" s="159"/>
      <c r="E36" s="157" t="s">
        <v>316</v>
      </c>
      <c r="F36" s="172"/>
      <c r="G36" s="157">
        <v>80</v>
      </c>
      <c r="H36" s="157" t="s">
        <v>72</v>
      </c>
      <c r="I36" s="158" t="s">
        <v>71</v>
      </c>
      <c r="J36" s="157">
        <v>2</v>
      </c>
      <c r="K36" s="157" t="s">
        <v>135</v>
      </c>
      <c r="L36" s="158" t="s">
        <v>71</v>
      </c>
      <c r="M36" s="157">
        <v>12</v>
      </c>
      <c r="N36" s="157" t="s">
        <v>69</v>
      </c>
      <c r="O36" s="156">
        <f>G36*J36*M36</f>
        <v>1920</v>
      </c>
    </row>
    <row r="37" spans="1:15" ht="18" customHeight="1" x14ac:dyDescent="0.15">
      <c r="A37" s="619"/>
      <c r="B37" s="620"/>
      <c r="C37" s="159"/>
      <c r="D37" s="159"/>
      <c r="E37" s="157" t="s">
        <v>317</v>
      </c>
      <c r="F37" s="172"/>
      <c r="G37" s="157">
        <v>80</v>
      </c>
      <c r="H37" s="157" t="s">
        <v>72</v>
      </c>
      <c r="I37" s="158" t="s">
        <v>71</v>
      </c>
      <c r="J37" s="157">
        <v>1</v>
      </c>
      <c r="K37" s="157" t="s">
        <v>135</v>
      </c>
      <c r="L37" s="158" t="s">
        <v>71</v>
      </c>
      <c r="M37" s="157">
        <v>12</v>
      </c>
      <c r="N37" s="157" t="s">
        <v>159</v>
      </c>
      <c r="O37" s="156">
        <f>G37*J37*M37</f>
        <v>960</v>
      </c>
    </row>
    <row r="38" spans="1:15" ht="18" customHeight="1" x14ac:dyDescent="0.15">
      <c r="A38" s="619"/>
      <c r="B38" s="620"/>
      <c r="C38" s="159"/>
      <c r="D38" s="159"/>
      <c r="E38" s="157" t="s">
        <v>318</v>
      </c>
      <c r="F38" s="172"/>
      <c r="G38" s="157">
        <v>80</v>
      </c>
      <c r="H38" s="157" t="s">
        <v>72</v>
      </c>
      <c r="I38" s="158" t="s">
        <v>71</v>
      </c>
      <c r="J38" s="157">
        <v>1</v>
      </c>
      <c r="K38" s="157" t="s">
        <v>135</v>
      </c>
      <c r="L38" s="158" t="s">
        <v>71</v>
      </c>
      <c r="M38" s="157">
        <v>12</v>
      </c>
      <c r="N38" s="157" t="s">
        <v>159</v>
      </c>
      <c r="O38" s="156">
        <f>G38*J38*M38</f>
        <v>960</v>
      </c>
    </row>
    <row r="39" spans="1:15" ht="18" customHeight="1" x14ac:dyDescent="0.15">
      <c r="A39" s="619"/>
      <c r="B39" s="620"/>
      <c r="C39" s="159"/>
      <c r="D39" s="159"/>
      <c r="E39" s="157" t="s">
        <v>11</v>
      </c>
      <c r="F39" s="157"/>
      <c r="G39" s="161"/>
      <c r="H39" s="161"/>
      <c r="I39" s="162"/>
      <c r="J39" s="161"/>
      <c r="K39" s="161"/>
      <c r="L39" s="162"/>
      <c r="M39" s="161"/>
      <c r="N39" s="161"/>
      <c r="O39" s="156"/>
    </row>
    <row r="40" spans="1:15" ht="18" customHeight="1" x14ac:dyDescent="0.15">
      <c r="A40" s="619"/>
      <c r="B40" s="11" t="s">
        <v>27</v>
      </c>
      <c r="C40" s="200">
        <f>SUM(C41:C70)</f>
        <v>1138</v>
      </c>
      <c r="D40" s="200">
        <f>SUM(D41:D70)</f>
        <v>900</v>
      </c>
      <c r="E40" s="199"/>
      <c r="F40" s="166"/>
      <c r="G40" s="166"/>
      <c r="H40" s="166"/>
      <c r="I40" s="167"/>
      <c r="J40" s="166"/>
      <c r="K40" s="166"/>
      <c r="L40" s="167"/>
      <c r="M40" s="166"/>
      <c r="N40" s="166"/>
      <c r="O40" s="165"/>
    </row>
    <row r="41" spans="1:15" ht="18" customHeight="1" x14ac:dyDescent="0.15">
      <c r="A41" s="619"/>
      <c r="B41" s="625" t="s">
        <v>119</v>
      </c>
      <c r="C41" s="159">
        <f>O43</f>
        <v>240</v>
      </c>
      <c r="D41" s="159">
        <v>0</v>
      </c>
      <c r="E41" s="404" t="s">
        <v>13</v>
      </c>
      <c r="F41" s="180"/>
      <c r="G41" s="180"/>
      <c r="H41" s="180"/>
      <c r="I41" s="182"/>
      <c r="J41" s="180"/>
      <c r="K41" s="180"/>
      <c r="L41" s="182"/>
      <c r="M41" s="180"/>
      <c r="N41" s="180"/>
      <c r="O41" s="156"/>
    </row>
    <row r="42" spans="1:15" ht="18" customHeight="1" x14ac:dyDescent="0.15">
      <c r="A42" s="619"/>
      <c r="B42" s="620"/>
      <c r="C42" s="159"/>
      <c r="D42" s="159"/>
      <c r="E42" s="157" t="s">
        <v>44</v>
      </c>
      <c r="F42" s="157"/>
      <c r="G42" s="157"/>
      <c r="H42" s="157"/>
      <c r="I42" s="158"/>
      <c r="J42" s="157"/>
      <c r="K42" s="157"/>
      <c r="L42" s="158"/>
      <c r="M42" s="157"/>
      <c r="N42" s="157"/>
      <c r="O42" s="156"/>
    </row>
    <row r="43" spans="1:15" ht="18" customHeight="1" x14ac:dyDescent="0.15">
      <c r="A43" s="619"/>
      <c r="B43" s="620"/>
      <c r="C43" s="159"/>
      <c r="D43" s="159"/>
      <c r="E43" s="157" t="s">
        <v>26</v>
      </c>
      <c r="F43" s="172"/>
      <c r="G43" s="157">
        <v>5</v>
      </c>
      <c r="H43" s="157" t="s">
        <v>72</v>
      </c>
      <c r="I43" s="158" t="s">
        <v>71</v>
      </c>
      <c r="J43" s="157">
        <v>4</v>
      </c>
      <c r="K43" s="157" t="s">
        <v>65</v>
      </c>
      <c r="L43" s="158" t="s">
        <v>71</v>
      </c>
      <c r="M43" s="157">
        <v>12</v>
      </c>
      <c r="N43" s="157" t="s">
        <v>69</v>
      </c>
      <c r="O43" s="156">
        <f>G43*J43*M43</f>
        <v>240</v>
      </c>
    </row>
    <row r="44" spans="1:15" ht="18" customHeight="1" x14ac:dyDescent="0.15">
      <c r="A44" s="619"/>
      <c r="B44" s="620"/>
      <c r="C44" s="159"/>
      <c r="D44" s="159"/>
      <c r="E44" s="157" t="s">
        <v>80</v>
      </c>
      <c r="F44" s="157"/>
      <c r="G44" s="161"/>
      <c r="H44" s="161"/>
      <c r="I44" s="162"/>
      <c r="J44" s="161"/>
      <c r="K44" s="161"/>
      <c r="L44" s="162"/>
      <c r="M44" s="161"/>
      <c r="N44" s="161"/>
      <c r="O44" s="169"/>
    </row>
    <row r="45" spans="1:15" ht="18" customHeight="1" x14ac:dyDescent="0.15">
      <c r="A45" s="619"/>
      <c r="B45" s="620"/>
      <c r="C45" s="159">
        <f>SUM(O48:O51)</f>
        <v>39</v>
      </c>
      <c r="D45" s="159">
        <v>300</v>
      </c>
      <c r="E45" s="404" t="s">
        <v>322</v>
      </c>
      <c r="F45" s="157"/>
      <c r="G45" s="157"/>
      <c r="H45" s="157"/>
      <c r="I45" s="158"/>
      <c r="J45" s="157"/>
      <c r="K45" s="157"/>
      <c r="L45" s="158"/>
      <c r="M45" s="157"/>
      <c r="N45" s="157"/>
      <c r="O45" s="163"/>
    </row>
    <row r="46" spans="1:15" ht="18" customHeight="1" x14ac:dyDescent="0.15">
      <c r="A46" s="619"/>
      <c r="B46" s="620"/>
      <c r="C46" s="159"/>
      <c r="D46" s="159"/>
      <c r="E46" s="157" t="s">
        <v>85</v>
      </c>
      <c r="F46" s="157"/>
      <c r="G46" s="157"/>
      <c r="H46" s="157"/>
      <c r="I46" s="158"/>
      <c r="J46" s="157"/>
      <c r="K46" s="157"/>
      <c r="L46" s="158"/>
      <c r="M46" s="157"/>
      <c r="N46" s="157"/>
      <c r="O46" s="163"/>
    </row>
    <row r="47" spans="1:15" ht="18" customHeight="1" x14ac:dyDescent="0.15">
      <c r="A47" s="619"/>
      <c r="B47" s="620"/>
      <c r="C47" s="159"/>
      <c r="D47" s="159"/>
      <c r="E47" s="157" t="s">
        <v>26</v>
      </c>
      <c r="F47" s="157"/>
      <c r="G47" s="157"/>
      <c r="H47" s="157"/>
      <c r="I47" s="158"/>
      <c r="J47" s="157"/>
      <c r="K47" s="157"/>
      <c r="L47" s="158"/>
      <c r="M47" s="157"/>
      <c r="N47" s="157"/>
      <c r="O47" s="163"/>
    </row>
    <row r="48" spans="1:15" ht="18" customHeight="1" x14ac:dyDescent="0.15">
      <c r="A48" s="619"/>
      <c r="B48" s="620"/>
      <c r="C48" s="159"/>
      <c r="D48" s="159"/>
      <c r="E48" s="157" t="s">
        <v>323</v>
      </c>
      <c r="F48" s="157"/>
      <c r="G48" s="157"/>
      <c r="H48" s="158"/>
      <c r="I48" s="158"/>
      <c r="J48" s="157">
        <v>10</v>
      </c>
      <c r="K48" s="157" t="s">
        <v>72</v>
      </c>
      <c r="L48" s="158" t="s">
        <v>71</v>
      </c>
      <c r="M48" s="157">
        <v>1</v>
      </c>
      <c r="N48" s="157" t="s">
        <v>66</v>
      </c>
      <c r="O48" s="156">
        <f>J48*M48</f>
        <v>10</v>
      </c>
    </row>
    <row r="49" spans="1:19" ht="18" customHeight="1" x14ac:dyDescent="0.15">
      <c r="A49" s="619"/>
      <c r="B49" s="620"/>
      <c r="C49" s="159"/>
      <c r="D49" s="159"/>
      <c r="E49" s="157" t="s">
        <v>171</v>
      </c>
      <c r="F49" s="157"/>
      <c r="G49" s="157"/>
      <c r="H49" s="158"/>
      <c r="I49" s="158"/>
      <c r="J49" s="157">
        <v>10</v>
      </c>
      <c r="K49" s="157" t="s">
        <v>72</v>
      </c>
      <c r="L49" s="158" t="s">
        <v>71</v>
      </c>
      <c r="M49" s="157">
        <v>1</v>
      </c>
      <c r="N49" s="157" t="s">
        <v>66</v>
      </c>
      <c r="O49" s="156">
        <f>J49*M49</f>
        <v>10</v>
      </c>
      <c r="Q49" s="157"/>
      <c r="R49" s="157"/>
      <c r="S49" s="157"/>
    </row>
    <row r="50" spans="1:19" ht="18" customHeight="1" x14ac:dyDescent="0.15">
      <c r="A50" s="619"/>
      <c r="B50" s="620"/>
      <c r="C50" s="159"/>
      <c r="D50" s="159"/>
      <c r="E50" s="157" t="s">
        <v>324</v>
      </c>
      <c r="F50" s="157"/>
      <c r="G50" s="157"/>
      <c r="H50" s="158"/>
      <c r="I50" s="158"/>
      <c r="J50" s="157">
        <v>15</v>
      </c>
      <c r="K50" s="157" t="s">
        <v>72</v>
      </c>
      <c r="L50" s="158" t="s">
        <v>71</v>
      </c>
      <c r="M50" s="157">
        <v>1</v>
      </c>
      <c r="N50" s="157" t="s">
        <v>66</v>
      </c>
      <c r="O50" s="156">
        <f>J50*M50</f>
        <v>15</v>
      </c>
    </row>
    <row r="51" spans="1:19" ht="18" customHeight="1" x14ac:dyDescent="0.15">
      <c r="A51" s="619"/>
      <c r="B51" s="620"/>
      <c r="C51" s="159"/>
      <c r="D51" s="159"/>
      <c r="E51" s="157" t="s">
        <v>364</v>
      </c>
      <c r="F51" s="157"/>
      <c r="G51" s="157"/>
      <c r="H51" s="158"/>
      <c r="I51" s="158"/>
      <c r="J51" s="157">
        <v>1</v>
      </c>
      <c r="K51" s="157" t="s">
        <v>135</v>
      </c>
      <c r="L51" s="158" t="s">
        <v>71</v>
      </c>
      <c r="M51" s="157">
        <v>4</v>
      </c>
      <c r="N51" s="157" t="s">
        <v>365</v>
      </c>
      <c r="O51" s="156">
        <v>4</v>
      </c>
    </row>
    <row r="52" spans="1:19" ht="18" customHeight="1" x14ac:dyDescent="0.15">
      <c r="A52" s="619"/>
      <c r="B52" s="620"/>
      <c r="C52" s="159"/>
      <c r="D52" s="159"/>
      <c r="E52" s="157" t="s">
        <v>120</v>
      </c>
      <c r="F52" s="157"/>
      <c r="G52" s="157"/>
      <c r="H52" s="157"/>
      <c r="I52" s="158"/>
      <c r="J52" s="157"/>
      <c r="K52" s="157"/>
      <c r="L52" s="158"/>
      <c r="M52" s="157"/>
      <c r="N52" s="157"/>
      <c r="O52" s="156"/>
    </row>
    <row r="53" spans="1:19" ht="18" customHeight="1" x14ac:dyDescent="0.15">
      <c r="A53" s="619"/>
      <c r="B53" s="620"/>
      <c r="C53" s="159">
        <f>SUM(O56:O59)</f>
        <v>570</v>
      </c>
      <c r="D53" s="159">
        <v>300</v>
      </c>
      <c r="E53" s="404" t="s">
        <v>325</v>
      </c>
      <c r="F53" s="157"/>
      <c r="G53" s="157"/>
      <c r="H53" s="157"/>
      <c r="I53" s="158"/>
      <c r="J53" s="157"/>
      <c r="K53" s="157"/>
      <c r="L53" s="158"/>
      <c r="M53" s="157"/>
      <c r="N53" s="157"/>
      <c r="O53" s="163"/>
    </row>
    <row r="54" spans="1:19" ht="18" customHeight="1" x14ac:dyDescent="0.15">
      <c r="A54" s="619"/>
      <c r="B54" s="620"/>
      <c r="C54" s="159"/>
      <c r="D54" s="159"/>
      <c r="E54" s="157" t="s">
        <v>85</v>
      </c>
      <c r="F54" s="157"/>
      <c r="G54" s="157"/>
      <c r="H54" s="157"/>
      <c r="I54" s="158"/>
      <c r="J54" s="157"/>
      <c r="K54" s="157"/>
      <c r="L54" s="158"/>
      <c r="M54" s="157"/>
      <c r="N54" s="157"/>
      <c r="O54" s="163"/>
    </row>
    <row r="55" spans="1:19" ht="18" customHeight="1" x14ac:dyDescent="0.15">
      <c r="A55" s="619"/>
      <c r="B55" s="620"/>
      <c r="C55" s="159"/>
      <c r="D55" s="159"/>
      <c r="E55" s="157" t="s">
        <v>26</v>
      </c>
      <c r="F55" s="157"/>
      <c r="G55" s="157"/>
      <c r="H55" s="157"/>
      <c r="I55" s="158"/>
      <c r="J55" s="157"/>
      <c r="K55" s="157"/>
      <c r="L55" s="158"/>
      <c r="M55" s="157"/>
      <c r="N55" s="157"/>
      <c r="O55" s="163"/>
    </row>
    <row r="56" spans="1:19" ht="18" customHeight="1" x14ac:dyDescent="0.15">
      <c r="A56" s="619"/>
      <c r="B56" s="620"/>
      <c r="C56" s="159"/>
      <c r="D56" s="159"/>
      <c r="E56" s="157" t="s">
        <v>326</v>
      </c>
      <c r="F56" s="157"/>
      <c r="G56" s="157">
        <v>10</v>
      </c>
      <c r="H56" s="157" t="s">
        <v>72</v>
      </c>
      <c r="I56" s="158" t="s">
        <v>71</v>
      </c>
      <c r="J56" s="157">
        <v>4</v>
      </c>
      <c r="K56" s="157" t="s">
        <v>65</v>
      </c>
      <c r="L56" s="158" t="s">
        <v>71</v>
      </c>
      <c r="M56" s="157">
        <v>12</v>
      </c>
      <c r="N56" s="157" t="s">
        <v>69</v>
      </c>
      <c r="O56" s="156">
        <f>G56*J56*M56</f>
        <v>480</v>
      </c>
    </row>
    <row r="57" spans="1:19" ht="18" customHeight="1" x14ac:dyDescent="0.15">
      <c r="A57" s="619"/>
      <c r="B57" s="620"/>
      <c r="C57" s="159"/>
      <c r="D57" s="159"/>
      <c r="E57" s="157" t="s">
        <v>91</v>
      </c>
      <c r="F57" s="157"/>
      <c r="G57" s="157"/>
      <c r="H57" s="158"/>
      <c r="I57" s="158"/>
      <c r="J57" s="157">
        <v>15</v>
      </c>
      <c r="K57" s="157" t="s">
        <v>72</v>
      </c>
      <c r="L57" s="158" t="s">
        <v>71</v>
      </c>
      <c r="M57" s="157">
        <v>4</v>
      </c>
      <c r="N57" s="157" t="s">
        <v>66</v>
      </c>
      <c r="O57" s="156">
        <f>J57*M57</f>
        <v>60</v>
      </c>
    </row>
    <row r="58" spans="1:19" ht="18" customHeight="1" x14ac:dyDescent="0.15">
      <c r="A58" s="619"/>
      <c r="B58" s="620"/>
      <c r="C58" s="159"/>
      <c r="D58" s="159"/>
      <c r="E58" s="157" t="s">
        <v>90</v>
      </c>
      <c r="F58" s="157"/>
      <c r="G58" s="157"/>
      <c r="H58" s="158"/>
      <c r="I58" s="158"/>
      <c r="J58" s="157">
        <v>15</v>
      </c>
      <c r="K58" s="157" t="s">
        <v>72</v>
      </c>
      <c r="L58" s="158" t="s">
        <v>71</v>
      </c>
      <c r="M58" s="157">
        <v>1</v>
      </c>
      <c r="N58" s="157" t="s">
        <v>66</v>
      </c>
      <c r="O58" s="156">
        <f>J58*M58</f>
        <v>15</v>
      </c>
    </row>
    <row r="59" spans="1:19" ht="18" customHeight="1" x14ac:dyDescent="0.15">
      <c r="A59" s="619"/>
      <c r="B59" s="620"/>
      <c r="C59" s="159"/>
      <c r="D59" s="159"/>
      <c r="E59" s="157" t="s">
        <v>327</v>
      </c>
      <c r="F59" s="157"/>
      <c r="G59" s="157"/>
      <c r="H59" s="158"/>
      <c r="I59" s="158"/>
      <c r="J59" s="157">
        <v>15</v>
      </c>
      <c r="K59" s="157" t="s">
        <v>72</v>
      </c>
      <c r="L59" s="158" t="s">
        <v>71</v>
      </c>
      <c r="M59" s="157">
        <v>1</v>
      </c>
      <c r="N59" s="157" t="s">
        <v>66</v>
      </c>
      <c r="O59" s="156">
        <f>J59*M59</f>
        <v>15</v>
      </c>
    </row>
    <row r="60" spans="1:19" ht="18" customHeight="1" x14ac:dyDescent="0.15">
      <c r="A60" s="619"/>
      <c r="B60" s="620"/>
      <c r="C60" s="159"/>
      <c r="D60" s="159"/>
      <c r="E60" s="157" t="s">
        <v>9</v>
      </c>
      <c r="F60" s="157"/>
      <c r="G60" s="157"/>
      <c r="H60" s="157"/>
      <c r="I60" s="158"/>
      <c r="J60" s="157"/>
      <c r="K60" s="157"/>
      <c r="L60" s="158"/>
      <c r="M60" s="157"/>
      <c r="N60" s="157"/>
      <c r="O60" s="156"/>
    </row>
    <row r="61" spans="1:19" ht="18" customHeight="1" x14ac:dyDescent="0.15">
      <c r="A61" s="619"/>
      <c r="B61" s="620"/>
      <c r="C61" s="159">
        <f>SUM(O64:O69)</f>
        <v>289</v>
      </c>
      <c r="D61" s="159">
        <v>300</v>
      </c>
      <c r="E61" s="404" t="s">
        <v>49</v>
      </c>
      <c r="F61" s="157"/>
      <c r="G61" s="157"/>
      <c r="H61" s="157"/>
      <c r="I61" s="158"/>
      <c r="J61" s="157"/>
      <c r="K61" s="157"/>
      <c r="L61" s="158"/>
      <c r="M61" s="157"/>
      <c r="N61" s="157"/>
      <c r="O61" s="163"/>
    </row>
    <row r="62" spans="1:19" ht="18" customHeight="1" x14ac:dyDescent="0.15">
      <c r="A62" s="619"/>
      <c r="B62" s="620"/>
      <c r="C62" s="159"/>
      <c r="D62" s="159"/>
      <c r="E62" s="157" t="s">
        <v>85</v>
      </c>
      <c r="F62" s="157"/>
      <c r="G62" s="157"/>
      <c r="H62" s="157"/>
      <c r="I62" s="158"/>
      <c r="J62" s="157"/>
      <c r="K62" s="157"/>
      <c r="L62" s="158"/>
      <c r="M62" s="157"/>
      <c r="N62" s="157"/>
      <c r="O62" s="163"/>
    </row>
    <row r="63" spans="1:19" ht="18" customHeight="1" x14ac:dyDescent="0.15">
      <c r="A63" s="619"/>
      <c r="B63" s="620"/>
      <c r="C63" s="159"/>
      <c r="D63" s="159"/>
      <c r="E63" s="157" t="s">
        <v>26</v>
      </c>
      <c r="F63" s="157"/>
      <c r="G63" s="157"/>
      <c r="H63" s="158"/>
      <c r="I63" s="158"/>
      <c r="J63" s="157"/>
      <c r="K63" s="157"/>
      <c r="L63" s="158"/>
      <c r="M63" s="157"/>
      <c r="N63" s="157"/>
      <c r="O63" s="156"/>
    </row>
    <row r="64" spans="1:19" ht="18" customHeight="1" x14ac:dyDescent="0.15">
      <c r="A64" s="619"/>
      <c r="B64" s="620"/>
      <c r="C64" s="159"/>
      <c r="D64" s="159"/>
      <c r="E64" s="157" t="s">
        <v>328</v>
      </c>
      <c r="F64" s="157"/>
      <c r="G64" s="157"/>
      <c r="H64" s="157"/>
      <c r="I64" s="158"/>
      <c r="J64" s="157"/>
      <c r="K64" s="157"/>
      <c r="L64" s="158"/>
      <c r="M64" s="157">
        <v>15</v>
      </c>
      <c r="N64" s="157" t="s">
        <v>39</v>
      </c>
      <c r="O64" s="156">
        <f>M64</f>
        <v>15</v>
      </c>
    </row>
    <row r="65" spans="1:15" ht="18" customHeight="1" x14ac:dyDescent="0.15">
      <c r="A65" s="619"/>
      <c r="B65" s="620"/>
      <c r="C65" s="159"/>
      <c r="D65" s="159"/>
      <c r="E65" s="157" t="s">
        <v>329</v>
      </c>
      <c r="F65" s="157"/>
      <c r="G65" s="157"/>
      <c r="H65" s="157"/>
      <c r="I65" s="158"/>
      <c r="J65" s="157">
        <v>15</v>
      </c>
      <c r="K65" s="157" t="s">
        <v>72</v>
      </c>
      <c r="L65" s="158" t="s">
        <v>71</v>
      </c>
      <c r="M65" s="157">
        <v>12</v>
      </c>
      <c r="N65" s="157" t="s">
        <v>330</v>
      </c>
      <c r="O65" s="156">
        <f t="shared" ref="O65:O69" si="0">J65*M65</f>
        <v>180</v>
      </c>
    </row>
    <row r="66" spans="1:15" ht="18" customHeight="1" x14ac:dyDescent="0.15">
      <c r="A66" s="619"/>
      <c r="B66" s="620"/>
      <c r="C66" s="159"/>
      <c r="D66" s="159"/>
      <c r="E66" s="157" t="s">
        <v>331</v>
      </c>
      <c r="F66" s="157"/>
      <c r="G66" s="157"/>
      <c r="H66" s="158"/>
      <c r="I66" s="158"/>
      <c r="J66" s="157">
        <v>15</v>
      </c>
      <c r="K66" s="157" t="s">
        <v>72</v>
      </c>
      <c r="L66" s="158" t="s">
        <v>71</v>
      </c>
      <c r="M66" s="157">
        <v>4</v>
      </c>
      <c r="N66" s="157" t="s">
        <v>66</v>
      </c>
      <c r="O66" s="156">
        <f t="shared" si="0"/>
        <v>60</v>
      </c>
    </row>
    <row r="67" spans="1:15" ht="18" customHeight="1" x14ac:dyDescent="0.15">
      <c r="A67" s="619"/>
      <c r="B67" s="620"/>
      <c r="C67" s="159"/>
      <c r="D67" s="159"/>
      <c r="E67" s="157" t="s">
        <v>332</v>
      </c>
      <c r="F67" s="157"/>
      <c r="G67" s="157"/>
      <c r="H67" s="158"/>
      <c r="I67" s="158"/>
      <c r="J67" s="157">
        <v>15</v>
      </c>
      <c r="K67" s="157" t="s">
        <v>72</v>
      </c>
      <c r="L67" s="158" t="s">
        <v>71</v>
      </c>
      <c r="M67" s="157">
        <v>1</v>
      </c>
      <c r="N67" s="157" t="s">
        <v>66</v>
      </c>
      <c r="O67" s="156">
        <f t="shared" si="0"/>
        <v>15</v>
      </c>
    </row>
    <row r="68" spans="1:15" ht="18" customHeight="1" x14ac:dyDescent="0.15">
      <c r="A68" s="619"/>
      <c r="B68" s="620"/>
      <c r="C68" s="159"/>
      <c r="D68" s="159"/>
      <c r="E68" s="157" t="s">
        <v>333</v>
      </c>
      <c r="F68" s="157"/>
      <c r="G68" s="157"/>
      <c r="H68" s="158"/>
      <c r="I68" s="158"/>
      <c r="J68" s="157">
        <v>1</v>
      </c>
      <c r="K68" s="157" t="s">
        <v>135</v>
      </c>
      <c r="L68" s="158" t="s">
        <v>71</v>
      </c>
      <c r="M68" s="157">
        <v>4</v>
      </c>
      <c r="N68" s="157" t="s">
        <v>365</v>
      </c>
      <c r="O68" s="156">
        <v>4</v>
      </c>
    </row>
    <row r="69" spans="1:15" ht="18" customHeight="1" x14ac:dyDescent="0.15">
      <c r="A69" s="619"/>
      <c r="B69" s="620"/>
      <c r="C69" s="159"/>
      <c r="D69" s="159"/>
      <c r="E69" s="157" t="s">
        <v>334</v>
      </c>
      <c r="F69" s="157"/>
      <c r="G69" s="157"/>
      <c r="H69" s="158"/>
      <c r="I69" s="158"/>
      <c r="J69" s="157">
        <v>15</v>
      </c>
      <c r="K69" s="157" t="s">
        <v>72</v>
      </c>
      <c r="L69" s="158" t="s">
        <v>71</v>
      </c>
      <c r="M69" s="157">
        <v>1</v>
      </c>
      <c r="N69" s="157" t="s">
        <v>66</v>
      </c>
      <c r="O69" s="156">
        <f t="shared" si="0"/>
        <v>15</v>
      </c>
    </row>
    <row r="70" spans="1:15" ht="18" customHeight="1" x14ac:dyDescent="0.15">
      <c r="A70" s="619"/>
      <c r="B70" s="620"/>
      <c r="C70" s="190"/>
      <c r="D70" s="190"/>
      <c r="E70" s="170" t="s">
        <v>8</v>
      </c>
      <c r="F70" s="170"/>
      <c r="G70" s="197"/>
      <c r="H70" s="197"/>
      <c r="I70" s="198"/>
      <c r="J70" s="197"/>
      <c r="K70" s="197"/>
      <c r="L70" s="198"/>
      <c r="M70" s="197"/>
      <c r="N70" s="197"/>
      <c r="O70" s="196"/>
    </row>
    <row r="71" spans="1:15" ht="18" customHeight="1" x14ac:dyDescent="0.15">
      <c r="A71" s="621" t="s">
        <v>139</v>
      </c>
      <c r="B71" s="622"/>
      <c r="C71" s="32">
        <f>SUM(C72,C124,C151,C163)</f>
        <v>12055</v>
      </c>
      <c r="D71" s="32">
        <f>SUM(D72,D124,D151,D163)</f>
        <v>15535</v>
      </c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17"/>
    </row>
    <row r="72" spans="1:15" ht="18" customHeight="1" x14ac:dyDescent="0.15">
      <c r="A72" s="641" t="s">
        <v>161</v>
      </c>
      <c r="B72" s="195" t="s">
        <v>27</v>
      </c>
      <c r="C72" s="402">
        <f>SUM(C73:C116)</f>
        <v>10409</v>
      </c>
      <c r="D72" s="402">
        <f>SUM(D77:D123)</f>
        <v>11200</v>
      </c>
      <c r="E72" s="168"/>
      <c r="F72" s="166"/>
      <c r="G72" s="166"/>
      <c r="H72" s="166"/>
      <c r="I72" s="167"/>
      <c r="J72" s="166"/>
      <c r="K72" s="166"/>
      <c r="L72" s="167"/>
      <c r="M72" s="166"/>
      <c r="N72" s="166"/>
      <c r="O72" s="165"/>
    </row>
    <row r="73" spans="1:15" ht="18" customHeight="1" x14ac:dyDescent="0.15">
      <c r="A73" s="619"/>
      <c r="B73" s="401"/>
      <c r="C73" s="408">
        <f>O75</f>
        <v>2640</v>
      </c>
      <c r="D73" s="408">
        <v>0</v>
      </c>
      <c r="E73" s="404" t="s">
        <v>336</v>
      </c>
      <c r="F73" s="157"/>
      <c r="G73" s="405"/>
      <c r="H73" s="405"/>
      <c r="I73" s="194"/>
      <c r="J73" s="192"/>
      <c r="K73" s="405"/>
      <c r="L73" s="193"/>
      <c r="M73" s="192"/>
      <c r="N73" s="157"/>
      <c r="O73" s="156"/>
    </row>
    <row r="74" spans="1:15" ht="18" customHeight="1" x14ac:dyDescent="0.15">
      <c r="A74" s="619"/>
      <c r="B74" s="401"/>
      <c r="C74" s="20"/>
      <c r="D74" s="20"/>
      <c r="E74" s="400" t="s">
        <v>337</v>
      </c>
      <c r="F74" s="157"/>
      <c r="G74" s="405"/>
      <c r="H74" s="405"/>
      <c r="I74" s="194"/>
      <c r="J74" s="192"/>
      <c r="K74" s="405"/>
      <c r="L74" s="193"/>
      <c r="M74" s="192"/>
      <c r="N74" s="157"/>
      <c r="O74" s="156"/>
    </row>
    <row r="75" spans="1:15" ht="18" customHeight="1" x14ac:dyDescent="0.15">
      <c r="A75" s="619"/>
      <c r="B75" s="401"/>
      <c r="C75" s="20"/>
      <c r="D75" s="20"/>
      <c r="E75" s="409" t="s">
        <v>366</v>
      </c>
      <c r="F75" s="157"/>
      <c r="G75" s="157">
        <v>11</v>
      </c>
      <c r="H75" s="157" t="s">
        <v>72</v>
      </c>
      <c r="I75" s="158" t="s">
        <v>71</v>
      </c>
      <c r="J75" s="157">
        <v>20</v>
      </c>
      <c r="K75" s="157" t="s">
        <v>135</v>
      </c>
      <c r="L75" s="158" t="s">
        <v>71</v>
      </c>
      <c r="M75" s="157">
        <v>12</v>
      </c>
      <c r="N75" s="157" t="s">
        <v>69</v>
      </c>
      <c r="O75" s="156">
        <f>G75*J75*M75</f>
        <v>2640</v>
      </c>
    </row>
    <row r="76" spans="1:15" ht="18" customHeight="1" x14ac:dyDescent="0.15">
      <c r="A76" s="619"/>
      <c r="B76" s="401"/>
      <c r="C76" s="20"/>
      <c r="D76" s="20"/>
      <c r="E76" s="400" t="s">
        <v>338</v>
      </c>
      <c r="F76" s="157"/>
      <c r="G76" s="157"/>
      <c r="H76" s="157"/>
      <c r="I76" s="158"/>
      <c r="J76" s="157"/>
      <c r="K76" s="157"/>
      <c r="L76" s="158"/>
      <c r="M76" s="157"/>
      <c r="N76" s="157"/>
      <c r="O76" s="156"/>
    </row>
    <row r="77" spans="1:15" ht="18" customHeight="1" x14ac:dyDescent="0.15">
      <c r="A77" s="619"/>
      <c r="B77" s="642" t="s">
        <v>339</v>
      </c>
      <c r="C77" s="159">
        <f>O79</f>
        <v>1104</v>
      </c>
      <c r="D77" s="159">
        <v>4800</v>
      </c>
      <c r="E77" s="404" t="s">
        <v>367</v>
      </c>
      <c r="F77" s="157"/>
      <c r="G77" s="405"/>
      <c r="H77" s="405"/>
      <c r="I77" s="194"/>
      <c r="J77" s="192"/>
      <c r="K77" s="405"/>
      <c r="L77" s="193"/>
      <c r="M77" s="192"/>
      <c r="N77" s="157"/>
      <c r="O77" s="156"/>
    </row>
    <row r="78" spans="1:15" ht="18" customHeight="1" x14ac:dyDescent="0.15">
      <c r="A78" s="619"/>
      <c r="B78" s="642"/>
      <c r="C78" s="159"/>
      <c r="D78" s="159"/>
      <c r="E78" s="157" t="s">
        <v>172</v>
      </c>
      <c r="F78" s="157"/>
      <c r="G78" s="405"/>
      <c r="H78" s="405"/>
      <c r="I78" s="194"/>
      <c r="J78" s="192"/>
      <c r="K78" s="405"/>
      <c r="L78" s="193"/>
      <c r="M78" s="192"/>
      <c r="N78" s="157"/>
      <c r="O78" s="156"/>
    </row>
    <row r="79" spans="1:15" ht="18" customHeight="1" x14ac:dyDescent="0.15">
      <c r="A79" s="619"/>
      <c r="B79" s="642"/>
      <c r="C79" s="159"/>
      <c r="D79" s="159"/>
      <c r="E79" s="157" t="s">
        <v>26</v>
      </c>
      <c r="F79" s="157"/>
      <c r="G79" s="157">
        <v>23</v>
      </c>
      <c r="H79" s="157" t="s">
        <v>72</v>
      </c>
      <c r="I79" s="158" t="s">
        <v>71</v>
      </c>
      <c r="J79" s="157">
        <v>4</v>
      </c>
      <c r="K79" s="157" t="s">
        <v>73</v>
      </c>
      <c r="L79" s="158" t="s">
        <v>71</v>
      </c>
      <c r="M79" s="157">
        <v>12</v>
      </c>
      <c r="N79" s="157" t="s">
        <v>69</v>
      </c>
      <c r="O79" s="156">
        <f>G79*J79*M79</f>
        <v>1104</v>
      </c>
    </row>
    <row r="80" spans="1:15" ht="18" customHeight="1" x14ac:dyDescent="0.15">
      <c r="A80" s="619"/>
      <c r="B80" s="642"/>
      <c r="C80" s="159"/>
      <c r="D80" s="159"/>
      <c r="E80" s="157" t="s">
        <v>155</v>
      </c>
      <c r="F80" s="157"/>
      <c r="G80" s="157"/>
      <c r="H80" s="157"/>
      <c r="I80" s="158"/>
      <c r="J80" s="157"/>
      <c r="K80" s="157"/>
      <c r="L80" s="158"/>
      <c r="M80" s="157"/>
      <c r="N80" s="157"/>
      <c r="O80" s="156"/>
    </row>
    <row r="81" spans="1:15" ht="18" customHeight="1" x14ac:dyDescent="0.15">
      <c r="A81" s="619"/>
      <c r="B81" s="642"/>
      <c r="C81" s="159">
        <f>O83</f>
        <v>5475</v>
      </c>
      <c r="D81" s="159">
        <v>1200</v>
      </c>
      <c r="E81" s="404" t="s">
        <v>89</v>
      </c>
      <c r="F81" s="157"/>
      <c r="G81" s="157"/>
      <c r="H81" s="157"/>
      <c r="I81" s="158"/>
      <c r="J81" s="157"/>
      <c r="K81" s="157"/>
      <c r="L81" s="158"/>
      <c r="M81" s="157"/>
      <c r="N81" s="157"/>
      <c r="O81" s="156"/>
    </row>
    <row r="82" spans="1:15" ht="18" customHeight="1" x14ac:dyDescent="0.15">
      <c r="A82" s="619"/>
      <c r="B82" s="642"/>
      <c r="C82" s="159"/>
      <c r="D82" s="159"/>
      <c r="E82" s="157" t="s">
        <v>85</v>
      </c>
      <c r="F82" s="157"/>
      <c r="G82" s="157"/>
      <c r="H82" s="157"/>
      <c r="I82" s="158"/>
      <c r="J82" s="157"/>
      <c r="K82" s="157"/>
      <c r="L82" s="158"/>
      <c r="M82" s="157"/>
      <c r="N82" s="157"/>
      <c r="O82" s="156"/>
    </row>
    <row r="83" spans="1:15" ht="18" customHeight="1" x14ac:dyDescent="0.15">
      <c r="A83" s="619"/>
      <c r="B83" s="642"/>
      <c r="C83" s="159"/>
      <c r="D83" s="159"/>
      <c r="E83" s="157" t="s">
        <v>26</v>
      </c>
      <c r="F83" s="172"/>
      <c r="G83" s="172"/>
      <c r="H83" s="172"/>
      <c r="I83" s="174"/>
      <c r="J83" s="157">
        <v>15</v>
      </c>
      <c r="K83" s="157" t="s">
        <v>72</v>
      </c>
      <c r="L83" s="158" t="s">
        <v>71</v>
      </c>
      <c r="M83" s="157">
        <v>365</v>
      </c>
      <c r="N83" s="157" t="s">
        <v>74</v>
      </c>
      <c r="O83" s="156">
        <f>J83*M83</f>
        <v>5475</v>
      </c>
    </row>
    <row r="84" spans="1:15" ht="18" customHeight="1" x14ac:dyDescent="0.15">
      <c r="A84" s="619"/>
      <c r="B84" s="642"/>
      <c r="C84" s="159"/>
      <c r="D84" s="159"/>
      <c r="E84" s="157" t="s">
        <v>10</v>
      </c>
      <c r="F84" s="157"/>
      <c r="G84" s="157"/>
      <c r="H84" s="157"/>
      <c r="I84" s="158"/>
      <c r="J84" s="157"/>
      <c r="K84" s="157"/>
      <c r="L84" s="158"/>
      <c r="M84" s="157"/>
      <c r="N84" s="157"/>
      <c r="O84" s="156"/>
    </row>
    <row r="85" spans="1:15" ht="18" customHeight="1" x14ac:dyDescent="0.15">
      <c r="A85" s="619"/>
      <c r="B85" s="642"/>
      <c r="C85" s="159">
        <f>O87</f>
        <v>80</v>
      </c>
      <c r="D85" s="159">
        <v>1500</v>
      </c>
      <c r="E85" s="404" t="s">
        <v>87</v>
      </c>
      <c r="F85" s="157"/>
      <c r="G85" s="157"/>
      <c r="H85" s="157"/>
      <c r="I85" s="158"/>
      <c r="J85" s="157"/>
      <c r="K85" s="157"/>
      <c r="L85" s="158"/>
      <c r="M85" s="157"/>
      <c r="N85" s="157"/>
      <c r="O85" s="163"/>
    </row>
    <row r="86" spans="1:15" ht="18" customHeight="1" x14ac:dyDescent="0.15">
      <c r="A86" s="619"/>
      <c r="B86" s="642"/>
      <c r="C86" s="159"/>
      <c r="D86" s="159"/>
      <c r="E86" s="400" t="s">
        <v>335</v>
      </c>
      <c r="F86" s="157"/>
      <c r="G86" s="157"/>
      <c r="H86" s="157"/>
      <c r="I86" s="158"/>
      <c r="J86" s="157"/>
      <c r="K86" s="157"/>
      <c r="L86" s="158"/>
      <c r="M86" s="157"/>
      <c r="N86" s="157"/>
      <c r="O86" s="163"/>
    </row>
    <row r="87" spans="1:15" ht="18" customHeight="1" x14ac:dyDescent="0.15">
      <c r="A87" s="619"/>
      <c r="B87" s="642"/>
      <c r="C87" s="159"/>
      <c r="D87" s="159"/>
      <c r="E87" s="157" t="s">
        <v>26</v>
      </c>
      <c r="F87" s="157"/>
      <c r="G87" s="157"/>
      <c r="H87" s="157"/>
      <c r="I87" s="158"/>
      <c r="J87" s="157">
        <v>80</v>
      </c>
      <c r="K87" s="157" t="s">
        <v>72</v>
      </c>
      <c r="L87" s="158" t="s">
        <v>71</v>
      </c>
      <c r="M87" s="157">
        <v>1</v>
      </c>
      <c r="N87" s="157" t="s">
        <v>66</v>
      </c>
      <c r="O87" s="156">
        <f>J87*M87</f>
        <v>80</v>
      </c>
    </row>
    <row r="88" spans="1:15" ht="18" customHeight="1" x14ac:dyDescent="0.15">
      <c r="A88" s="619"/>
      <c r="B88" s="642"/>
      <c r="C88" s="159"/>
      <c r="D88" s="159"/>
      <c r="E88" s="157" t="s">
        <v>183</v>
      </c>
      <c r="F88" s="157"/>
      <c r="G88" s="161"/>
      <c r="H88" s="161"/>
      <c r="I88" s="162"/>
      <c r="J88" s="161"/>
      <c r="K88" s="161"/>
      <c r="L88" s="162"/>
      <c r="M88" s="161"/>
      <c r="N88" s="161"/>
      <c r="O88" s="169"/>
    </row>
    <row r="89" spans="1:15" ht="18" customHeight="1" x14ac:dyDescent="0.15">
      <c r="A89" s="619"/>
      <c r="B89" s="642"/>
      <c r="C89" s="159">
        <f>SUM(O92:O94)</f>
        <v>70</v>
      </c>
      <c r="D89" s="159">
        <v>200</v>
      </c>
      <c r="E89" s="404" t="s">
        <v>340</v>
      </c>
      <c r="F89" s="157"/>
      <c r="G89" s="157"/>
      <c r="H89" s="157"/>
      <c r="I89" s="158"/>
      <c r="J89" s="157"/>
      <c r="K89" s="157"/>
      <c r="L89" s="158"/>
      <c r="M89" s="157"/>
      <c r="N89" s="157"/>
      <c r="O89" s="163"/>
    </row>
    <row r="90" spans="1:15" ht="18" customHeight="1" x14ac:dyDescent="0.15">
      <c r="A90" s="619"/>
      <c r="B90" s="642"/>
      <c r="C90" s="159"/>
      <c r="D90" s="159"/>
      <c r="E90" s="400" t="s">
        <v>319</v>
      </c>
      <c r="F90" s="157"/>
      <c r="G90" s="157"/>
      <c r="H90" s="157"/>
      <c r="I90" s="158"/>
      <c r="J90" s="157"/>
      <c r="K90" s="157"/>
      <c r="L90" s="158"/>
      <c r="M90" s="157"/>
      <c r="N90" s="157"/>
      <c r="O90" s="163"/>
    </row>
    <row r="91" spans="1:15" ht="18" customHeight="1" x14ac:dyDescent="0.15">
      <c r="A91" s="619"/>
      <c r="B91" s="642"/>
      <c r="C91" s="159"/>
      <c r="D91" s="159"/>
      <c r="E91" s="157" t="s">
        <v>26</v>
      </c>
      <c r="F91" s="172"/>
      <c r="G91" s="157"/>
      <c r="H91" s="157"/>
      <c r="I91" s="158"/>
      <c r="J91" s="157"/>
      <c r="K91" s="157"/>
      <c r="L91" s="158"/>
      <c r="M91" s="157"/>
      <c r="N91" s="157"/>
      <c r="O91" s="163"/>
    </row>
    <row r="92" spans="1:15" ht="18" customHeight="1" x14ac:dyDescent="0.15">
      <c r="A92" s="619"/>
      <c r="B92" s="642"/>
      <c r="C92" s="159"/>
      <c r="D92" s="159"/>
      <c r="E92" s="157" t="s">
        <v>341</v>
      </c>
      <c r="F92" s="172"/>
      <c r="G92" s="157"/>
      <c r="H92" s="157"/>
      <c r="I92" s="158"/>
      <c r="J92" s="157">
        <v>3</v>
      </c>
      <c r="K92" s="157" t="s">
        <v>72</v>
      </c>
      <c r="L92" s="158" t="s">
        <v>71</v>
      </c>
      <c r="M92" s="157">
        <v>12</v>
      </c>
      <c r="N92" s="157" t="s">
        <v>66</v>
      </c>
      <c r="O92" s="156">
        <f>J92*M92</f>
        <v>36</v>
      </c>
    </row>
    <row r="93" spans="1:15" ht="18" customHeight="1" x14ac:dyDescent="0.15">
      <c r="A93" s="619"/>
      <c r="B93" s="642"/>
      <c r="C93" s="159"/>
      <c r="D93" s="159"/>
      <c r="E93" s="157" t="s">
        <v>342</v>
      </c>
      <c r="F93" s="157"/>
      <c r="G93" s="157"/>
      <c r="H93" s="157"/>
      <c r="I93" s="158"/>
      <c r="J93" s="157">
        <v>2</v>
      </c>
      <c r="K93" s="157" t="s">
        <v>72</v>
      </c>
      <c r="L93" s="158" t="s">
        <v>71</v>
      </c>
      <c r="M93" s="157">
        <v>12</v>
      </c>
      <c r="N93" s="157" t="s">
        <v>66</v>
      </c>
      <c r="O93" s="156">
        <f>J93*M93</f>
        <v>24</v>
      </c>
    </row>
    <row r="94" spans="1:15" ht="18" customHeight="1" x14ac:dyDescent="0.15">
      <c r="A94" s="619"/>
      <c r="B94" s="642"/>
      <c r="C94" s="159"/>
      <c r="D94" s="159"/>
      <c r="E94" s="157" t="s">
        <v>343</v>
      </c>
      <c r="F94" s="172"/>
      <c r="G94" s="157"/>
      <c r="H94" s="157"/>
      <c r="I94" s="158"/>
      <c r="J94" s="157">
        <v>10</v>
      </c>
      <c r="K94" s="157" t="s">
        <v>72</v>
      </c>
      <c r="L94" s="158" t="s">
        <v>71</v>
      </c>
      <c r="M94" s="157">
        <v>1</v>
      </c>
      <c r="N94" s="157" t="s">
        <v>159</v>
      </c>
      <c r="O94" s="156">
        <f>J94*M94</f>
        <v>10</v>
      </c>
    </row>
    <row r="95" spans="1:15" ht="18" customHeight="1" x14ac:dyDescent="0.15">
      <c r="A95" s="619"/>
      <c r="B95" s="642"/>
      <c r="C95" s="159"/>
      <c r="D95" s="159"/>
      <c r="E95" s="409" t="s">
        <v>368</v>
      </c>
      <c r="F95" s="172"/>
      <c r="G95" s="157"/>
      <c r="H95" s="157"/>
      <c r="I95" s="158"/>
      <c r="J95" s="157"/>
      <c r="K95" s="157"/>
      <c r="L95" s="158"/>
      <c r="M95" s="157"/>
      <c r="N95" s="157"/>
      <c r="O95" s="156"/>
    </row>
    <row r="96" spans="1:15" ht="18" customHeight="1" x14ac:dyDescent="0.15">
      <c r="A96" s="619"/>
      <c r="B96" s="642"/>
      <c r="C96" s="159">
        <f>O98</f>
        <v>30</v>
      </c>
      <c r="D96" s="159">
        <v>600</v>
      </c>
      <c r="E96" s="404" t="s">
        <v>344</v>
      </c>
      <c r="F96" s="172"/>
      <c r="G96" s="157"/>
      <c r="H96" s="157"/>
      <c r="I96" s="158"/>
      <c r="J96" s="157"/>
      <c r="K96" s="157"/>
      <c r="L96" s="158"/>
      <c r="M96" s="157"/>
      <c r="N96" s="157"/>
      <c r="O96" s="156"/>
    </row>
    <row r="97" spans="1:15" ht="18" customHeight="1" x14ac:dyDescent="0.15">
      <c r="A97" s="619"/>
      <c r="B97" s="642"/>
      <c r="C97" s="159"/>
      <c r="D97" s="159"/>
      <c r="E97" s="400" t="s">
        <v>345</v>
      </c>
      <c r="F97" s="157"/>
      <c r="G97" s="157"/>
      <c r="H97" s="157"/>
      <c r="I97" s="158"/>
      <c r="J97" s="157"/>
      <c r="K97" s="157"/>
      <c r="L97" s="158"/>
      <c r="M97" s="157"/>
      <c r="N97" s="157"/>
      <c r="O97" s="163"/>
    </row>
    <row r="98" spans="1:15" ht="18" customHeight="1" x14ac:dyDescent="0.15">
      <c r="A98" s="619"/>
      <c r="B98" s="642"/>
      <c r="C98" s="159"/>
      <c r="D98" s="159"/>
      <c r="E98" s="157" t="s">
        <v>26</v>
      </c>
      <c r="F98" s="172"/>
      <c r="G98" s="157"/>
      <c r="H98" s="157"/>
      <c r="I98" s="158"/>
      <c r="J98" s="157">
        <v>5</v>
      </c>
      <c r="K98" s="157" t="s">
        <v>72</v>
      </c>
      <c r="L98" s="158" t="s">
        <v>71</v>
      </c>
      <c r="M98" s="157">
        <v>6</v>
      </c>
      <c r="N98" s="157" t="s">
        <v>66</v>
      </c>
      <c r="O98" s="156">
        <f>J98*M98</f>
        <v>30</v>
      </c>
    </row>
    <row r="99" spans="1:15" ht="18" customHeight="1" x14ac:dyDescent="0.15">
      <c r="A99" s="619"/>
      <c r="B99" s="642"/>
      <c r="C99" s="159"/>
      <c r="D99" s="159"/>
      <c r="E99" s="409" t="s">
        <v>369</v>
      </c>
      <c r="F99" s="172"/>
      <c r="G99" s="157"/>
      <c r="H99" s="157"/>
      <c r="I99" s="158"/>
      <c r="J99" s="157"/>
      <c r="K99" s="157"/>
      <c r="L99" s="158"/>
      <c r="M99" s="157"/>
      <c r="N99" s="157"/>
      <c r="O99" s="156"/>
    </row>
    <row r="100" spans="1:15" ht="18" customHeight="1" x14ac:dyDescent="0.15">
      <c r="A100" s="619"/>
      <c r="B100" s="642"/>
      <c r="C100" s="159">
        <f>O102</f>
        <v>80</v>
      </c>
      <c r="D100" s="159">
        <v>0</v>
      </c>
      <c r="E100" s="404" t="s">
        <v>346</v>
      </c>
      <c r="F100" s="172"/>
      <c r="G100" s="157"/>
      <c r="H100" s="157"/>
      <c r="I100" s="158"/>
      <c r="J100" s="157"/>
      <c r="K100" s="157"/>
      <c r="L100" s="158"/>
      <c r="M100" s="157"/>
      <c r="N100" s="157"/>
      <c r="O100" s="156"/>
    </row>
    <row r="101" spans="1:15" ht="18" customHeight="1" x14ac:dyDescent="0.15">
      <c r="A101" s="619"/>
      <c r="B101" s="642"/>
      <c r="C101" s="159"/>
      <c r="D101" s="159"/>
      <c r="E101" s="400" t="s">
        <v>358</v>
      </c>
      <c r="F101" s="172"/>
      <c r="G101" s="157"/>
      <c r="H101" s="157"/>
      <c r="I101" s="158"/>
      <c r="J101" s="157"/>
      <c r="K101" s="157"/>
      <c r="L101" s="158"/>
      <c r="M101" s="157"/>
      <c r="N101" s="157"/>
      <c r="O101" s="156"/>
    </row>
    <row r="102" spans="1:15" ht="18" customHeight="1" x14ac:dyDescent="0.15">
      <c r="A102" s="619"/>
      <c r="B102" s="642"/>
      <c r="C102" s="159"/>
      <c r="D102" s="159"/>
      <c r="E102" s="157" t="s">
        <v>26</v>
      </c>
      <c r="F102" s="172"/>
      <c r="G102" s="157"/>
      <c r="H102" s="157"/>
      <c r="I102" s="158"/>
      <c r="J102" s="157">
        <v>40</v>
      </c>
      <c r="K102" s="157" t="s">
        <v>72</v>
      </c>
      <c r="L102" s="158" t="s">
        <v>71</v>
      </c>
      <c r="M102" s="157">
        <v>2</v>
      </c>
      <c r="N102" s="157" t="s">
        <v>66</v>
      </c>
      <c r="O102" s="156">
        <f>J102*M102</f>
        <v>80</v>
      </c>
    </row>
    <row r="103" spans="1:15" ht="18" customHeight="1" x14ac:dyDescent="0.15">
      <c r="A103" s="619"/>
      <c r="B103" s="642"/>
      <c r="C103" s="159"/>
      <c r="D103" s="159"/>
      <c r="E103" s="409" t="s">
        <v>370</v>
      </c>
      <c r="F103" s="172"/>
      <c r="G103" s="157"/>
      <c r="H103" s="157"/>
      <c r="I103" s="158"/>
      <c r="J103" s="157"/>
      <c r="K103" s="157"/>
      <c r="L103" s="158"/>
      <c r="M103" s="157"/>
      <c r="N103" s="157"/>
      <c r="O103" s="156"/>
    </row>
    <row r="104" spans="1:15" ht="18" customHeight="1" x14ac:dyDescent="0.15">
      <c r="A104" s="619"/>
      <c r="B104" s="642"/>
      <c r="C104" s="159">
        <f>O106</f>
        <v>160</v>
      </c>
      <c r="D104" s="159">
        <v>500</v>
      </c>
      <c r="E104" s="404" t="s">
        <v>347</v>
      </c>
      <c r="F104" s="172"/>
      <c r="G104" s="157"/>
      <c r="H104" s="157"/>
      <c r="I104" s="158"/>
      <c r="J104" s="157"/>
      <c r="K104" s="157"/>
      <c r="L104" s="158"/>
      <c r="M104" s="157"/>
      <c r="N104" s="157"/>
      <c r="O104" s="156"/>
    </row>
    <row r="105" spans="1:15" ht="18" customHeight="1" x14ac:dyDescent="0.15">
      <c r="A105" s="619"/>
      <c r="B105" s="642"/>
      <c r="C105" s="159"/>
      <c r="D105" s="159"/>
      <c r="E105" s="400" t="s">
        <v>383</v>
      </c>
      <c r="F105" s="172"/>
      <c r="G105" s="157"/>
      <c r="H105" s="157"/>
      <c r="I105" s="158"/>
      <c r="J105" s="157"/>
      <c r="K105" s="157"/>
      <c r="L105" s="158"/>
      <c r="M105" s="157"/>
      <c r="N105" s="157"/>
      <c r="O105" s="156"/>
    </row>
    <row r="106" spans="1:15" ht="18" customHeight="1" x14ac:dyDescent="0.15">
      <c r="A106" s="619"/>
      <c r="B106" s="642"/>
      <c r="C106" s="159"/>
      <c r="D106" s="159"/>
      <c r="E106" s="157" t="s">
        <v>26</v>
      </c>
      <c r="F106" s="172"/>
      <c r="G106" s="157"/>
      <c r="H106" s="157"/>
      <c r="I106" s="158"/>
      <c r="J106" s="157">
        <v>80</v>
      </c>
      <c r="K106" s="157" t="s">
        <v>72</v>
      </c>
      <c r="L106" s="158" t="s">
        <v>71</v>
      </c>
      <c r="M106" s="157">
        <v>2</v>
      </c>
      <c r="N106" s="157" t="s">
        <v>66</v>
      </c>
      <c r="O106" s="156">
        <f>J106*M106</f>
        <v>160</v>
      </c>
    </row>
    <row r="107" spans="1:15" ht="18" customHeight="1" x14ac:dyDescent="0.15">
      <c r="A107" s="619"/>
      <c r="B107" s="642"/>
      <c r="C107" s="159"/>
      <c r="D107" s="159"/>
      <c r="E107" s="409" t="s">
        <v>371</v>
      </c>
      <c r="F107" s="172"/>
      <c r="G107" s="157"/>
      <c r="H107" s="157"/>
      <c r="I107" s="158"/>
      <c r="J107" s="157"/>
      <c r="K107" s="157"/>
      <c r="L107" s="158"/>
      <c r="M107" s="157"/>
      <c r="N107" s="157"/>
      <c r="O107" s="156"/>
    </row>
    <row r="108" spans="1:15" ht="18" customHeight="1" x14ac:dyDescent="0.15">
      <c r="A108" s="619"/>
      <c r="B108" s="642"/>
      <c r="C108" s="159">
        <f>O110</f>
        <v>24</v>
      </c>
      <c r="D108" s="159">
        <v>2400</v>
      </c>
      <c r="E108" s="404" t="s">
        <v>348</v>
      </c>
      <c r="F108" s="172"/>
      <c r="G108" s="157"/>
      <c r="H108" s="157"/>
      <c r="I108" s="158"/>
      <c r="J108" s="157"/>
      <c r="K108" s="157"/>
      <c r="L108" s="158"/>
      <c r="M108" s="157"/>
      <c r="N108" s="157"/>
      <c r="O108" s="156"/>
    </row>
    <row r="109" spans="1:15" ht="18" customHeight="1" x14ac:dyDescent="0.15">
      <c r="A109" s="619"/>
      <c r="B109" s="642"/>
      <c r="C109" s="159"/>
      <c r="D109" s="159"/>
      <c r="E109" s="400" t="s">
        <v>349</v>
      </c>
      <c r="F109" s="172"/>
      <c r="G109" s="157"/>
      <c r="H109" s="157"/>
      <c r="I109" s="158"/>
      <c r="J109" s="157"/>
      <c r="K109" s="157"/>
      <c r="L109" s="158"/>
      <c r="M109" s="157"/>
      <c r="N109" s="157"/>
      <c r="O109" s="156"/>
    </row>
    <row r="110" spans="1:15" ht="18" customHeight="1" x14ac:dyDescent="0.15">
      <c r="A110" s="619"/>
      <c r="B110" s="642"/>
      <c r="C110" s="159"/>
      <c r="D110" s="159"/>
      <c r="E110" s="157" t="s">
        <v>26</v>
      </c>
      <c r="F110" s="172"/>
      <c r="G110" s="157">
        <v>2</v>
      </c>
      <c r="H110" s="157" t="s">
        <v>72</v>
      </c>
      <c r="I110" s="158" t="s">
        <v>71</v>
      </c>
      <c r="J110" s="157">
        <v>1</v>
      </c>
      <c r="K110" s="157" t="s">
        <v>135</v>
      </c>
      <c r="L110" s="158" t="s">
        <v>71</v>
      </c>
      <c r="M110" s="157">
        <v>12</v>
      </c>
      <c r="N110" s="157" t="s">
        <v>69</v>
      </c>
      <c r="O110" s="156">
        <f>G110*J110*M110</f>
        <v>24</v>
      </c>
    </row>
    <row r="111" spans="1:15" ht="18" customHeight="1" x14ac:dyDescent="0.15">
      <c r="A111" s="619"/>
      <c r="B111" s="642"/>
      <c r="C111" s="159"/>
      <c r="D111" s="159"/>
      <c r="E111" s="157" t="s">
        <v>372</v>
      </c>
      <c r="F111" s="157"/>
      <c r="G111" s="157"/>
      <c r="H111" s="157"/>
      <c r="I111" s="158"/>
      <c r="J111" s="157"/>
      <c r="K111" s="157"/>
      <c r="L111" s="158"/>
      <c r="M111" s="157"/>
      <c r="N111" s="157"/>
      <c r="O111" s="163"/>
    </row>
    <row r="112" spans="1:15" ht="18" customHeight="1" x14ac:dyDescent="0.15">
      <c r="A112" s="619"/>
      <c r="B112" s="642"/>
      <c r="C112" s="159">
        <f>O114</f>
        <v>120</v>
      </c>
      <c r="D112" s="159">
        <v>0</v>
      </c>
      <c r="E112" s="404" t="s">
        <v>350</v>
      </c>
      <c r="F112" s="172"/>
      <c r="G112" s="157"/>
      <c r="H112" s="157"/>
      <c r="I112" s="158"/>
      <c r="J112" s="157"/>
      <c r="K112" s="157"/>
      <c r="L112" s="158"/>
      <c r="M112" s="157"/>
      <c r="N112" s="157"/>
      <c r="O112" s="156"/>
    </row>
    <row r="113" spans="1:15" ht="18" customHeight="1" x14ac:dyDescent="0.15">
      <c r="A113" s="619"/>
      <c r="B113" s="642"/>
      <c r="C113" s="159"/>
      <c r="D113" s="159"/>
      <c r="E113" s="400" t="s">
        <v>351</v>
      </c>
      <c r="F113" s="172"/>
      <c r="G113" s="157"/>
      <c r="H113" s="157"/>
      <c r="I113" s="158"/>
      <c r="J113" s="157"/>
      <c r="K113" s="157"/>
      <c r="L113" s="158"/>
      <c r="M113" s="157"/>
      <c r="N113" s="157"/>
      <c r="O113" s="156"/>
    </row>
    <row r="114" spans="1:15" ht="18" customHeight="1" x14ac:dyDescent="0.15">
      <c r="A114" s="619"/>
      <c r="B114" s="642"/>
      <c r="C114" s="159"/>
      <c r="D114" s="159"/>
      <c r="E114" s="157" t="s">
        <v>26</v>
      </c>
      <c r="F114" s="172"/>
      <c r="G114" s="157">
        <v>10</v>
      </c>
      <c r="H114" s="157" t="s">
        <v>72</v>
      </c>
      <c r="I114" s="158" t="s">
        <v>71</v>
      </c>
      <c r="J114" s="157">
        <v>1</v>
      </c>
      <c r="K114" s="157" t="s">
        <v>135</v>
      </c>
      <c r="L114" s="158" t="s">
        <v>71</v>
      </c>
      <c r="M114" s="157">
        <v>12</v>
      </c>
      <c r="N114" s="157" t="s">
        <v>69</v>
      </c>
      <c r="O114" s="156">
        <f>G114*J114*M114</f>
        <v>120</v>
      </c>
    </row>
    <row r="115" spans="1:15" ht="18" customHeight="1" x14ac:dyDescent="0.15">
      <c r="A115" s="619"/>
      <c r="B115" s="642"/>
      <c r="C115" s="159"/>
      <c r="D115" s="159"/>
      <c r="E115" s="157" t="s">
        <v>54</v>
      </c>
      <c r="F115" s="157"/>
      <c r="G115" s="157"/>
      <c r="H115" s="157"/>
      <c r="I115" s="158"/>
      <c r="J115" s="157"/>
      <c r="K115" s="157"/>
      <c r="L115" s="158"/>
      <c r="M115" s="157"/>
      <c r="N115" s="157"/>
      <c r="O115" s="156"/>
    </row>
    <row r="116" spans="1:15" ht="18" customHeight="1" x14ac:dyDescent="0.15">
      <c r="A116" s="619"/>
      <c r="B116" s="642"/>
      <c r="C116" s="159">
        <f>SUM(O119:O122)</f>
        <v>626</v>
      </c>
      <c r="D116" s="159">
        <v>0</v>
      </c>
      <c r="E116" s="404" t="s">
        <v>352</v>
      </c>
      <c r="F116" s="172"/>
      <c r="G116" s="157"/>
      <c r="H116" s="157"/>
      <c r="I116" s="158"/>
      <c r="J116" s="157"/>
      <c r="K116" s="157"/>
      <c r="L116" s="158"/>
      <c r="M116" s="157"/>
      <c r="N116" s="157"/>
      <c r="O116" s="156"/>
    </row>
    <row r="117" spans="1:15" ht="18" customHeight="1" x14ac:dyDescent="0.15">
      <c r="A117" s="619"/>
      <c r="B117" s="642"/>
      <c r="C117" s="159"/>
      <c r="D117" s="159"/>
      <c r="E117" s="400" t="s">
        <v>351</v>
      </c>
      <c r="F117" s="172"/>
      <c r="G117" s="157"/>
      <c r="H117" s="157"/>
      <c r="I117" s="158"/>
      <c r="J117" s="157"/>
      <c r="K117" s="157"/>
      <c r="L117" s="158"/>
      <c r="M117" s="157"/>
      <c r="N117" s="157"/>
      <c r="O117" s="156"/>
    </row>
    <row r="118" spans="1:15" ht="18" customHeight="1" x14ac:dyDescent="0.15">
      <c r="A118" s="619"/>
      <c r="B118" s="642"/>
      <c r="C118" s="159"/>
      <c r="D118" s="159"/>
      <c r="E118" s="157" t="s">
        <v>26</v>
      </c>
      <c r="F118" s="172"/>
      <c r="G118" s="157"/>
      <c r="H118" s="157"/>
      <c r="I118" s="158"/>
      <c r="J118" s="157"/>
      <c r="K118" s="157"/>
      <c r="L118" s="158"/>
      <c r="M118" s="157"/>
      <c r="N118" s="157"/>
      <c r="O118" s="156"/>
    </row>
    <row r="119" spans="1:15" ht="18" customHeight="1" x14ac:dyDescent="0.15">
      <c r="A119" s="619"/>
      <c r="B119" s="642"/>
      <c r="C119" s="159"/>
      <c r="D119" s="159"/>
      <c r="E119" s="157" t="s">
        <v>353</v>
      </c>
      <c r="F119" s="172"/>
      <c r="G119" s="157"/>
      <c r="H119" s="157"/>
      <c r="I119" s="158"/>
      <c r="J119" s="157">
        <v>20</v>
      </c>
      <c r="K119" s="157" t="s">
        <v>72</v>
      </c>
      <c r="L119" s="158" t="s">
        <v>71</v>
      </c>
      <c r="M119" s="157">
        <v>4</v>
      </c>
      <c r="N119" s="157" t="s">
        <v>66</v>
      </c>
      <c r="O119" s="156">
        <f>J119*M119</f>
        <v>80</v>
      </c>
    </row>
    <row r="120" spans="1:15" ht="18" customHeight="1" x14ac:dyDescent="0.15">
      <c r="A120" s="619"/>
      <c r="B120" s="642"/>
      <c r="C120" s="159"/>
      <c r="D120" s="159"/>
      <c r="E120" s="157" t="s">
        <v>354</v>
      </c>
      <c r="F120" s="172"/>
      <c r="G120" s="157">
        <v>10</v>
      </c>
      <c r="H120" s="157" t="s">
        <v>72</v>
      </c>
      <c r="I120" s="158" t="s">
        <v>71</v>
      </c>
      <c r="J120" s="157">
        <v>4</v>
      </c>
      <c r="K120" s="157" t="s">
        <v>158</v>
      </c>
      <c r="L120" s="158" t="s">
        <v>71</v>
      </c>
      <c r="M120" s="157">
        <v>12</v>
      </c>
      <c r="N120" s="157" t="s">
        <v>69</v>
      </c>
      <c r="O120" s="156">
        <f>G120*J120*M120</f>
        <v>480</v>
      </c>
    </row>
    <row r="121" spans="1:15" ht="18" customHeight="1" x14ac:dyDescent="0.15">
      <c r="A121" s="619"/>
      <c r="B121" s="642"/>
      <c r="C121" s="159"/>
      <c r="D121" s="159"/>
      <c r="E121" s="157" t="s">
        <v>176</v>
      </c>
      <c r="F121" s="172"/>
      <c r="G121" s="157"/>
      <c r="H121" s="157"/>
      <c r="I121" s="158"/>
      <c r="J121" s="157"/>
      <c r="K121" s="157"/>
      <c r="L121" s="158"/>
      <c r="M121" s="157">
        <v>6</v>
      </c>
      <c r="N121" s="157" t="s">
        <v>159</v>
      </c>
      <c r="O121" s="156">
        <f>M121</f>
        <v>6</v>
      </c>
    </row>
    <row r="122" spans="1:15" ht="18" customHeight="1" x14ac:dyDescent="0.15">
      <c r="A122" s="619"/>
      <c r="B122" s="642"/>
      <c r="C122" s="159"/>
      <c r="D122" s="159"/>
      <c r="E122" s="157" t="s">
        <v>373</v>
      </c>
      <c r="F122" s="172"/>
      <c r="G122" s="157"/>
      <c r="H122" s="157"/>
      <c r="I122" s="158"/>
      <c r="J122" s="157">
        <v>10</v>
      </c>
      <c r="K122" s="157" t="s">
        <v>72</v>
      </c>
      <c r="L122" s="158" t="s">
        <v>71</v>
      </c>
      <c r="M122" s="157">
        <v>6</v>
      </c>
      <c r="N122" s="157" t="s">
        <v>69</v>
      </c>
      <c r="O122" s="156">
        <f>J122*M122</f>
        <v>60</v>
      </c>
    </row>
    <row r="123" spans="1:15" ht="18" customHeight="1" x14ac:dyDescent="0.15">
      <c r="A123" s="619"/>
      <c r="B123" s="642"/>
      <c r="C123" s="159"/>
      <c r="D123" s="159"/>
      <c r="E123" s="409" t="s">
        <v>374</v>
      </c>
      <c r="F123" s="172"/>
      <c r="G123" s="157"/>
      <c r="H123" s="157"/>
      <c r="I123" s="158"/>
      <c r="J123" s="157"/>
      <c r="K123" s="157"/>
      <c r="L123" s="158"/>
      <c r="M123" s="157"/>
      <c r="N123" s="157"/>
      <c r="O123" s="156"/>
    </row>
    <row r="124" spans="1:15" ht="18" customHeight="1" x14ac:dyDescent="0.15">
      <c r="A124" s="619" t="s">
        <v>161</v>
      </c>
      <c r="B124" s="12" t="s">
        <v>27</v>
      </c>
      <c r="C124" s="14">
        <f>SUM(C125:C150)</f>
        <v>698</v>
      </c>
      <c r="D124" s="14">
        <f>SUM(D125:D150)</f>
        <v>100</v>
      </c>
      <c r="E124" s="168"/>
      <c r="F124" s="166"/>
      <c r="G124" s="166"/>
      <c r="H124" s="166"/>
      <c r="I124" s="167"/>
      <c r="J124" s="166"/>
      <c r="K124" s="166"/>
      <c r="L124" s="167"/>
      <c r="M124" s="166"/>
      <c r="N124" s="166"/>
      <c r="O124" s="165"/>
    </row>
    <row r="125" spans="1:15" ht="18" customHeight="1" x14ac:dyDescent="0.15">
      <c r="A125" s="619"/>
      <c r="B125" s="625" t="s">
        <v>121</v>
      </c>
      <c r="C125" s="159">
        <f>SUM(O128:O129)</f>
        <v>90</v>
      </c>
      <c r="D125" s="159">
        <v>0</v>
      </c>
      <c r="E125" s="404" t="s">
        <v>355</v>
      </c>
      <c r="F125" s="172"/>
      <c r="G125" s="157"/>
      <c r="H125" s="157"/>
      <c r="I125" s="158"/>
      <c r="J125" s="157"/>
      <c r="K125" s="157"/>
      <c r="L125" s="158"/>
      <c r="M125" s="157"/>
      <c r="N125" s="157"/>
      <c r="O125" s="156"/>
    </row>
    <row r="126" spans="1:15" ht="18" customHeight="1" x14ac:dyDescent="0.15">
      <c r="A126" s="619"/>
      <c r="B126" s="620"/>
      <c r="C126" s="159"/>
      <c r="D126" s="159"/>
      <c r="E126" s="400" t="s">
        <v>319</v>
      </c>
      <c r="F126" s="172"/>
      <c r="G126" s="157"/>
      <c r="H126" s="157"/>
      <c r="I126" s="158"/>
      <c r="J126" s="157"/>
      <c r="K126" s="157"/>
      <c r="L126" s="158"/>
      <c r="M126" s="157"/>
      <c r="N126" s="157"/>
      <c r="O126" s="156"/>
    </row>
    <row r="127" spans="1:15" ht="18" customHeight="1" x14ac:dyDescent="0.15">
      <c r="A127" s="619"/>
      <c r="B127" s="620"/>
      <c r="C127" s="159"/>
      <c r="D127" s="159"/>
      <c r="E127" s="157" t="s">
        <v>26</v>
      </c>
      <c r="F127" s="172"/>
      <c r="G127" s="157"/>
      <c r="H127" s="157"/>
      <c r="I127" s="158"/>
      <c r="J127" s="157"/>
      <c r="K127" s="157"/>
      <c r="L127" s="158"/>
      <c r="M127" s="157"/>
      <c r="N127" s="157"/>
      <c r="O127" s="156"/>
    </row>
    <row r="128" spans="1:15" ht="18" customHeight="1" x14ac:dyDescent="0.15">
      <c r="A128" s="619"/>
      <c r="B128" s="620"/>
      <c r="C128" s="159"/>
      <c r="D128" s="159"/>
      <c r="E128" s="157" t="s">
        <v>356</v>
      </c>
      <c r="F128" s="172"/>
      <c r="G128" s="157"/>
      <c r="H128" s="157"/>
      <c r="I128" s="158"/>
      <c r="J128" s="157">
        <v>5</v>
      </c>
      <c r="K128" s="157" t="s">
        <v>72</v>
      </c>
      <c r="L128" s="158" t="s">
        <v>71</v>
      </c>
      <c r="M128" s="157">
        <v>2</v>
      </c>
      <c r="N128" s="157" t="s">
        <v>159</v>
      </c>
      <c r="O128" s="156">
        <f>J128*M128</f>
        <v>10</v>
      </c>
    </row>
    <row r="129" spans="1:15" ht="18" customHeight="1" x14ac:dyDescent="0.15">
      <c r="A129" s="619"/>
      <c r="B129" s="620"/>
      <c r="C129" s="159"/>
      <c r="D129" s="159"/>
      <c r="E129" s="157" t="s">
        <v>359</v>
      </c>
      <c r="F129" s="172"/>
      <c r="G129" s="157"/>
      <c r="H129" s="157"/>
      <c r="I129" s="158"/>
      <c r="J129" s="157">
        <v>80</v>
      </c>
      <c r="K129" s="157" t="s">
        <v>72</v>
      </c>
      <c r="L129" s="158" t="s">
        <v>71</v>
      </c>
      <c r="M129" s="157">
        <v>1</v>
      </c>
      <c r="N129" s="157" t="s">
        <v>159</v>
      </c>
      <c r="O129" s="156">
        <f>J129*M129</f>
        <v>80</v>
      </c>
    </row>
    <row r="130" spans="1:15" ht="18" customHeight="1" x14ac:dyDescent="0.15">
      <c r="A130" s="619"/>
      <c r="B130" s="620"/>
      <c r="C130" s="159"/>
      <c r="D130" s="159"/>
      <c r="E130" s="409" t="s">
        <v>375</v>
      </c>
      <c r="F130" s="38"/>
      <c r="G130" s="38"/>
      <c r="H130" s="157"/>
      <c r="I130" s="158"/>
      <c r="J130" s="157"/>
      <c r="K130" s="157"/>
      <c r="L130" s="158"/>
      <c r="M130" s="157"/>
      <c r="N130" s="157"/>
      <c r="O130" s="163"/>
    </row>
    <row r="131" spans="1:15" ht="18" customHeight="1" x14ac:dyDescent="0.15">
      <c r="A131" s="619"/>
      <c r="B131" s="620"/>
      <c r="C131" s="159">
        <f>O133</f>
        <v>60</v>
      </c>
      <c r="D131" s="159">
        <v>100</v>
      </c>
      <c r="E131" s="406" t="s">
        <v>360</v>
      </c>
      <c r="F131" s="406"/>
      <c r="G131" s="406"/>
      <c r="H131" s="406"/>
      <c r="I131" s="406"/>
      <c r="J131" s="406"/>
      <c r="K131" s="406"/>
      <c r="L131" s="406"/>
      <c r="M131" s="406"/>
      <c r="N131" s="406"/>
      <c r="O131" s="407"/>
    </row>
    <row r="132" spans="1:15" ht="18" customHeight="1" x14ac:dyDescent="0.15">
      <c r="A132" s="619"/>
      <c r="B132" s="620"/>
      <c r="C132" s="159"/>
      <c r="D132" s="159"/>
      <c r="E132" s="400" t="s">
        <v>361</v>
      </c>
      <c r="F132" s="157"/>
      <c r="G132" s="157"/>
      <c r="H132" s="157"/>
      <c r="I132" s="158"/>
      <c r="J132" s="157"/>
      <c r="K132" s="157"/>
      <c r="L132" s="158"/>
      <c r="M132" s="157"/>
      <c r="N132" s="157"/>
      <c r="O132" s="163"/>
    </row>
    <row r="133" spans="1:15" ht="18" customHeight="1" x14ac:dyDescent="0.15">
      <c r="A133" s="619"/>
      <c r="B133" s="620"/>
      <c r="C133" s="159"/>
      <c r="D133" s="159"/>
      <c r="E133" s="157" t="s">
        <v>26</v>
      </c>
      <c r="F133" s="157"/>
      <c r="G133" s="172"/>
      <c r="H133" s="172"/>
      <c r="I133" s="172"/>
      <c r="J133" s="157">
        <v>10</v>
      </c>
      <c r="K133" s="157" t="s">
        <v>72</v>
      </c>
      <c r="L133" s="158" t="s">
        <v>71</v>
      </c>
      <c r="M133" s="157">
        <v>6</v>
      </c>
      <c r="N133" s="157" t="s">
        <v>66</v>
      </c>
      <c r="O133" s="156">
        <f>J133*M133</f>
        <v>60</v>
      </c>
    </row>
    <row r="134" spans="1:15" ht="18" customHeight="1" x14ac:dyDescent="0.15">
      <c r="A134" s="619"/>
      <c r="B134" s="620"/>
      <c r="C134" s="159"/>
      <c r="D134" s="159"/>
      <c r="E134" s="409" t="s">
        <v>376</v>
      </c>
      <c r="F134" s="157"/>
      <c r="G134" s="161"/>
      <c r="H134" s="161"/>
      <c r="I134" s="162"/>
      <c r="J134" s="161"/>
      <c r="K134" s="161"/>
      <c r="L134" s="162"/>
      <c r="M134" s="161"/>
      <c r="N134" s="161"/>
      <c r="O134" s="169"/>
    </row>
    <row r="135" spans="1:15" ht="18" customHeight="1" x14ac:dyDescent="0.15">
      <c r="A135" s="619"/>
      <c r="B135" s="620"/>
      <c r="C135" s="159">
        <f>O137</f>
        <v>320</v>
      </c>
      <c r="D135" s="159">
        <v>0</v>
      </c>
      <c r="E135" s="180" t="s">
        <v>377</v>
      </c>
      <c r="F135" s="180"/>
      <c r="G135" s="180"/>
      <c r="H135" s="180"/>
      <c r="I135" s="180"/>
      <c r="J135" s="180"/>
      <c r="K135" s="180"/>
      <c r="L135" s="180"/>
      <c r="M135" s="180"/>
      <c r="N135" s="180"/>
      <c r="O135" s="181"/>
    </row>
    <row r="136" spans="1:15" ht="18" customHeight="1" x14ac:dyDescent="0.15">
      <c r="A136" s="619"/>
      <c r="B136" s="620"/>
      <c r="C136" s="159"/>
      <c r="D136" s="159"/>
      <c r="E136" s="409" t="s">
        <v>382</v>
      </c>
      <c r="F136" s="157"/>
      <c r="G136" s="157"/>
      <c r="H136" s="157"/>
      <c r="I136" s="158"/>
      <c r="J136" s="157"/>
      <c r="K136" s="157"/>
      <c r="L136" s="158"/>
      <c r="M136" s="157"/>
      <c r="N136" s="157"/>
      <c r="O136" s="163"/>
    </row>
    <row r="137" spans="1:15" ht="18" customHeight="1" x14ac:dyDescent="0.15">
      <c r="A137" s="619"/>
      <c r="B137" s="620"/>
      <c r="C137" s="159"/>
      <c r="D137" s="159"/>
      <c r="E137" s="157" t="s">
        <v>26</v>
      </c>
      <c r="F137" s="157"/>
      <c r="G137" s="172"/>
      <c r="H137" s="172"/>
      <c r="I137" s="172"/>
      <c r="J137" s="157">
        <v>80</v>
      </c>
      <c r="K137" s="157" t="s">
        <v>72</v>
      </c>
      <c r="L137" s="158" t="s">
        <v>71</v>
      </c>
      <c r="M137" s="157">
        <v>4</v>
      </c>
      <c r="N137" s="157" t="s">
        <v>66</v>
      </c>
      <c r="O137" s="156">
        <f>J137*M137</f>
        <v>320</v>
      </c>
    </row>
    <row r="138" spans="1:15" ht="18" customHeight="1" x14ac:dyDescent="0.15">
      <c r="A138" s="619"/>
      <c r="B138" s="620"/>
      <c r="C138" s="159"/>
      <c r="D138" s="159"/>
      <c r="E138" s="409" t="s">
        <v>378</v>
      </c>
      <c r="F138" s="157"/>
      <c r="G138" s="161"/>
      <c r="H138" s="161"/>
      <c r="I138" s="162"/>
      <c r="J138" s="161"/>
      <c r="K138" s="161"/>
      <c r="L138" s="162"/>
      <c r="M138" s="161"/>
      <c r="N138" s="161"/>
      <c r="O138" s="169"/>
    </row>
    <row r="139" spans="1:15" ht="18" customHeight="1" x14ac:dyDescent="0.15">
      <c r="A139" s="619"/>
      <c r="B139" s="620"/>
      <c r="C139" s="159">
        <f>SUM(O142:O145)</f>
        <v>180</v>
      </c>
      <c r="D139" s="159">
        <v>0</v>
      </c>
      <c r="E139" s="404" t="s">
        <v>362</v>
      </c>
      <c r="F139" s="157"/>
      <c r="G139" s="157"/>
      <c r="H139" s="157"/>
      <c r="I139" s="158"/>
      <c r="J139" s="157"/>
      <c r="K139" s="157"/>
      <c r="L139" s="158"/>
      <c r="M139" s="157"/>
      <c r="N139" s="157"/>
      <c r="O139" s="163"/>
    </row>
    <row r="140" spans="1:15" ht="18" customHeight="1" x14ac:dyDescent="0.15">
      <c r="A140" s="619"/>
      <c r="B140" s="620"/>
      <c r="C140" s="159"/>
      <c r="D140" s="159"/>
      <c r="E140" s="400" t="s">
        <v>319</v>
      </c>
      <c r="F140" s="157"/>
      <c r="G140" s="157"/>
      <c r="H140" s="157"/>
      <c r="I140" s="158"/>
      <c r="J140" s="157"/>
      <c r="K140" s="157"/>
      <c r="L140" s="158"/>
      <c r="M140" s="157"/>
      <c r="N140" s="157"/>
      <c r="O140" s="163"/>
    </row>
    <row r="141" spans="1:15" ht="18" customHeight="1" x14ac:dyDescent="0.15">
      <c r="A141" s="619"/>
      <c r="B141" s="620"/>
      <c r="C141" s="159"/>
      <c r="D141" s="159"/>
      <c r="E141" s="157" t="s">
        <v>26</v>
      </c>
      <c r="F141" s="157"/>
      <c r="G141" s="157"/>
      <c r="H141" s="157"/>
      <c r="I141" s="158"/>
      <c r="J141" s="157"/>
      <c r="K141" s="157"/>
      <c r="L141" s="158"/>
      <c r="M141" s="157"/>
      <c r="N141" s="157"/>
      <c r="O141" s="163"/>
    </row>
    <row r="142" spans="1:15" ht="18" customHeight="1" x14ac:dyDescent="0.15">
      <c r="A142" s="619"/>
      <c r="B142" s="620"/>
      <c r="C142" s="159"/>
      <c r="D142" s="159"/>
      <c r="E142" s="157" t="s">
        <v>122</v>
      </c>
      <c r="F142" s="157"/>
      <c r="G142" s="157"/>
      <c r="H142" s="158"/>
      <c r="I142" s="158"/>
      <c r="J142" s="157">
        <v>2</v>
      </c>
      <c r="K142" s="157" t="s">
        <v>72</v>
      </c>
      <c r="L142" s="158" t="s">
        <v>71</v>
      </c>
      <c r="M142" s="157">
        <v>12</v>
      </c>
      <c r="N142" s="157" t="s">
        <v>69</v>
      </c>
      <c r="O142" s="156">
        <f>J142*M142</f>
        <v>24</v>
      </c>
    </row>
    <row r="143" spans="1:15" ht="18" customHeight="1" x14ac:dyDescent="0.15">
      <c r="A143" s="619"/>
      <c r="B143" s="620"/>
      <c r="C143" s="159"/>
      <c r="D143" s="159"/>
      <c r="E143" s="157" t="s">
        <v>363</v>
      </c>
      <c r="F143" s="157"/>
      <c r="G143" s="157"/>
      <c r="H143" s="158"/>
      <c r="I143" s="158"/>
      <c r="J143" s="157">
        <v>2</v>
      </c>
      <c r="K143" s="157" t="s">
        <v>72</v>
      </c>
      <c r="L143" s="158" t="s">
        <v>71</v>
      </c>
      <c r="M143" s="157">
        <v>6</v>
      </c>
      <c r="N143" s="157" t="s">
        <v>69</v>
      </c>
      <c r="O143" s="156">
        <f>J143*M143</f>
        <v>12</v>
      </c>
    </row>
    <row r="144" spans="1:15" ht="18" customHeight="1" x14ac:dyDescent="0.15">
      <c r="A144" s="619"/>
      <c r="B144" s="620"/>
      <c r="C144" s="159"/>
      <c r="D144" s="159"/>
      <c r="E144" s="157" t="s">
        <v>379</v>
      </c>
      <c r="F144" s="157"/>
      <c r="G144" s="157">
        <v>10</v>
      </c>
      <c r="H144" s="157" t="s">
        <v>72</v>
      </c>
      <c r="I144" s="158" t="s">
        <v>71</v>
      </c>
      <c r="J144" s="157">
        <v>2</v>
      </c>
      <c r="K144" s="157" t="s">
        <v>135</v>
      </c>
      <c r="L144" s="158" t="s">
        <v>71</v>
      </c>
      <c r="M144" s="157">
        <v>6</v>
      </c>
      <c r="N144" s="157" t="s">
        <v>69</v>
      </c>
      <c r="O144" s="156">
        <f>G144*J144*M144</f>
        <v>120</v>
      </c>
    </row>
    <row r="145" spans="1:15" ht="18" customHeight="1" x14ac:dyDescent="0.15">
      <c r="A145" s="619"/>
      <c r="B145" s="620"/>
      <c r="C145" s="159"/>
      <c r="D145" s="159"/>
      <c r="E145" s="157" t="s">
        <v>381</v>
      </c>
      <c r="F145" s="157"/>
      <c r="G145" s="157"/>
      <c r="H145" s="158"/>
      <c r="I145" s="158"/>
      <c r="J145" s="157">
        <v>2</v>
      </c>
      <c r="K145" s="157" t="s">
        <v>72</v>
      </c>
      <c r="L145" s="158" t="s">
        <v>71</v>
      </c>
      <c r="M145" s="157">
        <v>12</v>
      </c>
      <c r="N145" s="157" t="s">
        <v>69</v>
      </c>
      <c r="O145" s="156">
        <f>J145*M145</f>
        <v>24</v>
      </c>
    </row>
    <row r="146" spans="1:15" ht="18" customHeight="1" x14ac:dyDescent="0.15">
      <c r="A146" s="619"/>
      <c r="B146" s="620"/>
      <c r="C146" s="159"/>
      <c r="D146" s="159"/>
      <c r="E146" s="409" t="s">
        <v>380</v>
      </c>
      <c r="F146" s="157"/>
      <c r="G146" s="161"/>
      <c r="H146" s="161"/>
      <c r="I146" s="162"/>
      <c r="J146" s="161"/>
      <c r="K146" s="161"/>
      <c r="L146" s="162"/>
      <c r="M146" s="161"/>
      <c r="N146" s="161"/>
      <c r="O146" s="169"/>
    </row>
    <row r="147" spans="1:15" ht="18" customHeight="1" x14ac:dyDescent="0.15">
      <c r="A147" s="619"/>
      <c r="B147" s="620"/>
      <c r="C147" s="159">
        <f>O149</f>
        <v>48</v>
      </c>
      <c r="D147" s="159">
        <v>0</v>
      </c>
      <c r="E147" s="404" t="s">
        <v>45</v>
      </c>
      <c r="F147" s="157"/>
      <c r="G147" s="157"/>
      <c r="H147" s="157"/>
      <c r="I147" s="158"/>
      <c r="J147" s="157"/>
      <c r="K147" s="157"/>
      <c r="L147" s="158"/>
      <c r="M147" s="157"/>
      <c r="N147" s="157"/>
      <c r="O147" s="156"/>
    </row>
    <row r="148" spans="1:15" ht="18" customHeight="1" x14ac:dyDescent="0.15">
      <c r="A148" s="619"/>
      <c r="B148" s="620"/>
      <c r="C148" s="159"/>
      <c r="D148" s="159"/>
      <c r="E148" s="400" t="s">
        <v>319</v>
      </c>
      <c r="F148" s="157"/>
      <c r="G148" s="157"/>
      <c r="H148" s="157"/>
      <c r="I148" s="158"/>
      <c r="J148" s="157"/>
      <c r="K148" s="157"/>
      <c r="L148" s="158"/>
      <c r="M148" s="157"/>
      <c r="N148" s="157"/>
      <c r="O148" s="156"/>
    </row>
    <row r="149" spans="1:15" ht="18" customHeight="1" x14ac:dyDescent="0.15">
      <c r="A149" s="619"/>
      <c r="B149" s="620"/>
      <c r="C149" s="159"/>
      <c r="D149" s="159"/>
      <c r="E149" s="157" t="s">
        <v>26</v>
      </c>
      <c r="F149" s="157"/>
      <c r="G149" s="157">
        <v>2</v>
      </c>
      <c r="H149" s="157" t="s">
        <v>72</v>
      </c>
      <c r="I149" s="158" t="s">
        <v>71</v>
      </c>
      <c r="J149" s="157">
        <v>2</v>
      </c>
      <c r="K149" s="157" t="s">
        <v>65</v>
      </c>
      <c r="L149" s="158" t="s">
        <v>71</v>
      </c>
      <c r="M149" s="157">
        <v>12</v>
      </c>
      <c r="N149" s="157" t="s">
        <v>69</v>
      </c>
      <c r="O149" s="156">
        <f>G149*J149*M149</f>
        <v>48</v>
      </c>
    </row>
    <row r="150" spans="1:15" ht="18" customHeight="1" x14ac:dyDescent="0.15">
      <c r="A150" s="619"/>
      <c r="B150" s="620"/>
      <c r="C150" s="159"/>
      <c r="D150" s="159"/>
      <c r="E150" s="157" t="s">
        <v>7</v>
      </c>
      <c r="F150" s="157"/>
      <c r="G150" s="157"/>
      <c r="H150" s="157"/>
      <c r="I150" s="158"/>
      <c r="J150" s="157"/>
      <c r="K150" s="157"/>
      <c r="L150" s="158"/>
      <c r="M150" s="157"/>
      <c r="N150" s="157"/>
      <c r="O150" s="156"/>
    </row>
    <row r="151" spans="1:15" ht="18" customHeight="1" x14ac:dyDescent="0.15">
      <c r="A151" s="619"/>
      <c r="B151" s="11" t="s">
        <v>27</v>
      </c>
      <c r="C151" s="13">
        <f>SUM(C152:C162)</f>
        <v>508</v>
      </c>
      <c r="D151" s="13">
        <f>SUM(D152:D162)</f>
        <v>100</v>
      </c>
      <c r="E151" s="168"/>
      <c r="F151" s="166"/>
      <c r="G151" s="166"/>
      <c r="H151" s="166"/>
      <c r="I151" s="167"/>
      <c r="J151" s="166"/>
      <c r="K151" s="166"/>
      <c r="L151" s="167"/>
      <c r="M151" s="166"/>
      <c r="N151" s="166"/>
      <c r="O151" s="165"/>
    </row>
    <row r="152" spans="1:15" ht="18" customHeight="1" x14ac:dyDescent="0.15">
      <c r="A152" s="619"/>
      <c r="B152" s="638" t="s">
        <v>163</v>
      </c>
      <c r="C152" s="159">
        <f>SUM(O155:O157)</f>
        <v>268</v>
      </c>
      <c r="D152" s="159">
        <v>100</v>
      </c>
      <c r="E152" s="180" t="s">
        <v>142</v>
      </c>
      <c r="F152" s="180"/>
      <c r="G152" s="180"/>
      <c r="H152" s="180"/>
      <c r="I152" s="180"/>
      <c r="J152" s="180"/>
      <c r="K152" s="180"/>
      <c r="L152" s="180"/>
      <c r="M152" s="180"/>
      <c r="N152" s="180"/>
      <c r="O152" s="181"/>
    </row>
    <row r="153" spans="1:15" ht="18" customHeight="1" x14ac:dyDescent="0.15">
      <c r="A153" s="619"/>
      <c r="B153" s="639"/>
      <c r="C153" s="159"/>
      <c r="D153" s="159"/>
      <c r="E153" s="157" t="s">
        <v>173</v>
      </c>
      <c r="F153" s="157"/>
      <c r="G153" s="157"/>
      <c r="H153" s="157"/>
      <c r="I153" s="158"/>
      <c r="J153" s="157"/>
      <c r="K153" s="157"/>
      <c r="L153" s="158"/>
      <c r="M153" s="157"/>
      <c r="N153" s="157"/>
      <c r="O153" s="163"/>
    </row>
    <row r="154" spans="1:15" ht="18" customHeight="1" x14ac:dyDescent="0.15">
      <c r="A154" s="619"/>
      <c r="B154" s="639"/>
      <c r="C154" s="159"/>
      <c r="D154" s="159"/>
      <c r="E154" s="157" t="s">
        <v>26</v>
      </c>
      <c r="F154" s="157"/>
      <c r="G154" s="157"/>
      <c r="H154" s="158"/>
      <c r="I154" s="158"/>
      <c r="J154" s="157"/>
      <c r="K154" s="157"/>
      <c r="L154" s="158"/>
      <c r="M154" s="157"/>
      <c r="N154" s="157"/>
      <c r="O154" s="156"/>
    </row>
    <row r="155" spans="1:15" ht="18" customHeight="1" x14ac:dyDescent="0.15">
      <c r="A155" s="619"/>
      <c r="B155" s="639"/>
      <c r="C155" s="159"/>
      <c r="D155" s="159"/>
      <c r="E155" s="157" t="s">
        <v>384</v>
      </c>
      <c r="F155" s="157"/>
      <c r="G155" s="157">
        <v>20</v>
      </c>
      <c r="H155" s="158" t="s">
        <v>72</v>
      </c>
      <c r="I155" s="158" t="s">
        <v>71</v>
      </c>
      <c r="J155" s="157">
        <v>1</v>
      </c>
      <c r="K155" s="157" t="s">
        <v>135</v>
      </c>
      <c r="L155" s="158" t="s">
        <v>71</v>
      </c>
      <c r="M155" s="157">
        <v>12</v>
      </c>
      <c r="N155" s="157" t="s">
        <v>69</v>
      </c>
      <c r="O155" s="156">
        <f>G155*J155*M155</f>
        <v>240</v>
      </c>
    </row>
    <row r="156" spans="1:15" ht="18" customHeight="1" x14ac:dyDescent="0.15">
      <c r="A156" s="619"/>
      <c r="B156" s="639"/>
      <c r="C156" s="159"/>
      <c r="D156" s="159"/>
      <c r="E156" s="157" t="s">
        <v>386</v>
      </c>
      <c r="F156" s="157"/>
      <c r="G156" s="157"/>
      <c r="H156" s="158"/>
      <c r="I156" s="158"/>
      <c r="J156" s="157">
        <v>5</v>
      </c>
      <c r="K156" s="157" t="s">
        <v>72</v>
      </c>
      <c r="L156" s="158" t="s">
        <v>71</v>
      </c>
      <c r="M156" s="157">
        <v>4</v>
      </c>
      <c r="N156" s="157" t="s">
        <v>66</v>
      </c>
      <c r="O156" s="156">
        <f>J156*M156</f>
        <v>20</v>
      </c>
    </row>
    <row r="157" spans="1:15" ht="18" customHeight="1" x14ac:dyDescent="0.15">
      <c r="A157" s="619"/>
      <c r="B157" s="639"/>
      <c r="C157" s="159"/>
      <c r="D157" s="159"/>
      <c r="E157" s="157" t="s">
        <v>385</v>
      </c>
      <c r="F157" s="157"/>
      <c r="G157" s="157"/>
      <c r="H157" s="158"/>
      <c r="I157" s="158"/>
      <c r="J157" s="157">
        <v>2</v>
      </c>
      <c r="K157" s="157" t="s">
        <v>72</v>
      </c>
      <c r="L157" s="158" t="s">
        <v>71</v>
      </c>
      <c r="M157" s="157">
        <v>4</v>
      </c>
      <c r="N157" s="157" t="s">
        <v>66</v>
      </c>
      <c r="O157" s="156">
        <f>J157*M157</f>
        <v>8</v>
      </c>
    </row>
    <row r="158" spans="1:15" ht="18" customHeight="1" x14ac:dyDescent="0.15">
      <c r="A158" s="619"/>
      <c r="B158" s="639"/>
      <c r="C158" s="159"/>
      <c r="D158" s="159"/>
      <c r="E158" s="409" t="s">
        <v>387</v>
      </c>
      <c r="F158" s="157"/>
      <c r="G158" s="161"/>
      <c r="H158" s="161"/>
      <c r="I158" s="162"/>
      <c r="J158" s="161"/>
      <c r="K158" s="161"/>
      <c r="L158" s="162"/>
      <c r="M158" s="161"/>
      <c r="N158" s="161"/>
      <c r="O158" s="169"/>
    </row>
    <row r="159" spans="1:15" ht="18" customHeight="1" x14ac:dyDescent="0.15">
      <c r="A159" s="619"/>
      <c r="B159" s="639"/>
      <c r="C159" s="159">
        <f>O161</f>
        <v>240</v>
      </c>
      <c r="D159" s="159">
        <v>0</v>
      </c>
      <c r="E159" s="404" t="s">
        <v>123</v>
      </c>
      <c r="F159" s="180"/>
      <c r="G159" s="180"/>
      <c r="H159" s="180"/>
      <c r="I159" s="182"/>
      <c r="J159" s="180"/>
      <c r="K159" s="180"/>
      <c r="L159" s="182"/>
      <c r="M159" s="180"/>
      <c r="N159" s="180"/>
      <c r="O159" s="181"/>
    </row>
    <row r="160" spans="1:15" ht="18" customHeight="1" x14ac:dyDescent="0.15">
      <c r="A160" s="619"/>
      <c r="B160" s="639"/>
      <c r="C160" s="159"/>
      <c r="D160" s="159"/>
      <c r="E160" s="409" t="s">
        <v>399</v>
      </c>
      <c r="F160" s="157"/>
      <c r="G160" s="157"/>
      <c r="H160" s="157"/>
      <c r="I160" s="158"/>
      <c r="J160" s="157"/>
      <c r="K160" s="157"/>
      <c r="L160" s="158"/>
      <c r="M160" s="157"/>
      <c r="N160" s="157"/>
      <c r="O160" s="163"/>
    </row>
    <row r="161" spans="1:15" ht="18" customHeight="1" x14ac:dyDescent="0.15">
      <c r="A161" s="619"/>
      <c r="B161" s="639"/>
      <c r="C161" s="159"/>
      <c r="D161" s="159"/>
      <c r="E161" s="157" t="s">
        <v>26</v>
      </c>
      <c r="F161" s="157"/>
      <c r="G161" s="157"/>
      <c r="H161" s="157"/>
      <c r="I161" s="158"/>
      <c r="J161" s="157">
        <v>80</v>
      </c>
      <c r="K161" s="157" t="s">
        <v>72</v>
      </c>
      <c r="L161" s="158" t="s">
        <v>71</v>
      </c>
      <c r="M161" s="157">
        <v>3</v>
      </c>
      <c r="N161" s="157" t="s">
        <v>66</v>
      </c>
      <c r="O161" s="156">
        <f>J161*M161</f>
        <v>240</v>
      </c>
    </row>
    <row r="162" spans="1:15" ht="18" customHeight="1" x14ac:dyDescent="0.15">
      <c r="A162" s="619"/>
      <c r="B162" s="640"/>
      <c r="C162" s="190"/>
      <c r="D162" s="190"/>
      <c r="E162" s="410" t="s">
        <v>388</v>
      </c>
      <c r="F162" s="189"/>
      <c r="G162" s="189"/>
      <c r="H162" s="411"/>
      <c r="I162" s="411"/>
      <c r="J162" s="189"/>
      <c r="K162" s="189"/>
      <c r="L162" s="411"/>
      <c r="M162" s="189"/>
      <c r="N162" s="189"/>
      <c r="O162" s="183"/>
    </row>
    <row r="163" spans="1:15" ht="18" customHeight="1" x14ac:dyDescent="0.15">
      <c r="A163" s="619" t="s">
        <v>161</v>
      </c>
      <c r="B163" s="188" t="s">
        <v>27</v>
      </c>
      <c r="C163" s="187">
        <f>SUM(C164:C185)</f>
        <v>440</v>
      </c>
      <c r="D163" s="187">
        <f>SUM(D164:D185)</f>
        <v>4135</v>
      </c>
      <c r="E163" s="186"/>
      <c r="F163" s="184"/>
      <c r="G163" s="184"/>
      <c r="H163" s="184"/>
      <c r="I163" s="185"/>
      <c r="J163" s="184"/>
      <c r="K163" s="184"/>
      <c r="L163" s="185"/>
      <c r="M163" s="184"/>
      <c r="N163" s="184"/>
      <c r="O163" s="183"/>
    </row>
    <row r="164" spans="1:15" ht="18" customHeight="1" x14ac:dyDescent="0.15">
      <c r="A164" s="619"/>
      <c r="B164" s="625" t="s">
        <v>124</v>
      </c>
      <c r="C164" s="164">
        <f>O166</f>
        <v>80</v>
      </c>
      <c r="D164" s="164">
        <v>635</v>
      </c>
      <c r="E164" s="631" t="s">
        <v>389</v>
      </c>
      <c r="F164" s="631"/>
      <c r="G164" s="631"/>
      <c r="H164" s="631"/>
      <c r="I164" s="631"/>
      <c r="J164" s="631"/>
      <c r="K164" s="180"/>
      <c r="L164" s="182"/>
      <c r="M164" s="180"/>
      <c r="N164" s="180"/>
      <c r="O164" s="163"/>
    </row>
    <row r="165" spans="1:15" ht="18" customHeight="1" x14ac:dyDescent="0.15">
      <c r="A165" s="619"/>
      <c r="B165" s="620"/>
      <c r="C165" s="159"/>
      <c r="D165" s="159"/>
      <c r="E165" s="157" t="s">
        <v>173</v>
      </c>
      <c r="F165" s="157"/>
      <c r="G165" s="157"/>
      <c r="H165" s="180"/>
      <c r="I165" s="182"/>
      <c r="J165" s="180"/>
      <c r="K165" s="180"/>
      <c r="L165" s="182"/>
      <c r="M165" s="180"/>
      <c r="N165" s="180"/>
      <c r="O165" s="163"/>
    </row>
    <row r="166" spans="1:15" ht="18" customHeight="1" x14ac:dyDescent="0.15">
      <c r="A166" s="619"/>
      <c r="B166" s="620"/>
      <c r="C166" s="159"/>
      <c r="D166" s="159"/>
      <c r="E166" s="157" t="s">
        <v>26</v>
      </c>
      <c r="F166" s="172"/>
      <c r="G166" s="172"/>
      <c r="H166" s="172"/>
      <c r="I166" s="174"/>
      <c r="J166" s="157">
        <v>80</v>
      </c>
      <c r="K166" s="157" t="s">
        <v>72</v>
      </c>
      <c r="L166" s="158" t="s">
        <v>71</v>
      </c>
      <c r="M166" s="157">
        <v>1</v>
      </c>
      <c r="N166" s="157" t="s">
        <v>66</v>
      </c>
      <c r="O166" s="156">
        <f>J166*M166</f>
        <v>80</v>
      </c>
    </row>
    <row r="167" spans="1:15" ht="18" customHeight="1" x14ac:dyDescent="0.15">
      <c r="A167" s="619"/>
      <c r="B167" s="620"/>
      <c r="C167" s="159"/>
      <c r="D167" s="159"/>
      <c r="E167" s="409" t="s">
        <v>390</v>
      </c>
      <c r="F167" s="157"/>
      <c r="G167" s="157"/>
      <c r="H167" s="157"/>
      <c r="I167" s="158"/>
      <c r="J167" s="157"/>
      <c r="K167" s="157"/>
      <c r="L167" s="158"/>
      <c r="M167" s="157"/>
      <c r="N167" s="157"/>
      <c r="O167" s="163"/>
    </row>
    <row r="168" spans="1:15" ht="18" customHeight="1" x14ac:dyDescent="0.15">
      <c r="A168" s="619"/>
      <c r="B168" s="620"/>
      <c r="C168" s="159">
        <f>O170</f>
        <v>160</v>
      </c>
      <c r="D168" s="159">
        <v>1200</v>
      </c>
      <c r="E168" s="635" t="s">
        <v>134</v>
      </c>
      <c r="F168" s="631"/>
      <c r="G168" s="631"/>
      <c r="H168" s="631"/>
      <c r="I168" s="631"/>
      <c r="J168" s="631"/>
      <c r="K168" s="157"/>
      <c r="L168" s="158"/>
      <c r="M168" s="157"/>
      <c r="N168" s="157"/>
      <c r="O168" s="156"/>
    </row>
    <row r="169" spans="1:15" ht="18" customHeight="1" x14ac:dyDescent="0.15">
      <c r="A169" s="619"/>
      <c r="B169" s="620"/>
      <c r="C169" s="159"/>
      <c r="D169" s="159"/>
      <c r="E169" s="173" t="s">
        <v>51</v>
      </c>
      <c r="F169" s="157"/>
      <c r="G169" s="157"/>
      <c r="H169" s="157"/>
      <c r="I169" s="158"/>
      <c r="J169" s="157"/>
      <c r="K169" s="157"/>
      <c r="L169" s="158"/>
      <c r="M169" s="157"/>
      <c r="N169" s="157"/>
      <c r="O169" s="156"/>
    </row>
    <row r="170" spans="1:15" ht="18" customHeight="1" x14ac:dyDescent="0.15">
      <c r="A170" s="619"/>
      <c r="B170" s="620"/>
      <c r="C170" s="159"/>
      <c r="D170" s="159"/>
      <c r="E170" s="173" t="s">
        <v>26</v>
      </c>
      <c r="F170" s="172"/>
      <c r="G170" s="172"/>
      <c r="H170" s="172"/>
      <c r="I170" s="174"/>
      <c r="J170" s="157">
        <v>80</v>
      </c>
      <c r="K170" s="157" t="s">
        <v>72</v>
      </c>
      <c r="L170" s="158" t="s">
        <v>71</v>
      </c>
      <c r="M170" s="157">
        <v>2</v>
      </c>
      <c r="N170" s="157" t="s">
        <v>66</v>
      </c>
      <c r="O170" s="156">
        <f>J170*M170</f>
        <v>160</v>
      </c>
    </row>
    <row r="171" spans="1:15" ht="18" customHeight="1" x14ac:dyDescent="0.15">
      <c r="A171" s="619"/>
      <c r="B171" s="620"/>
      <c r="C171" s="159"/>
      <c r="D171" s="159"/>
      <c r="E171" s="173" t="s">
        <v>105</v>
      </c>
      <c r="F171" s="157"/>
      <c r="G171" s="157"/>
      <c r="H171" s="157"/>
      <c r="I171" s="158"/>
      <c r="J171" s="157"/>
      <c r="K171" s="157"/>
      <c r="L171" s="158"/>
      <c r="M171" s="157"/>
      <c r="N171" s="157"/>
      <c r="O171" s="156"/>
    </row>
    <row r="172" spans="1:15" ht="18" customHeight="1" x14ac:dyDescent="0.15">
      <c r="A172" s="619"/>
      <c r="B172" s="620"/>
      <c r="C172" s="159">
        <f>O174</f>
        <v>80</v>
      </c>
      <c r="D172" s="159">
        <v>700</v>
      </c>
      <c r="E172" s="635" t="s">
        <v>132</v>
      </c>
      <c r="F172" s="631"/>
      <c r="G172" s="631"/>
      <c r="H172" s="631"/>
      <c r="I172" s="631"/>
      <c r="J172" s="631"/>
      <c r="K172" s="631"/>
      <c r="L172" s="631"/>
      <c r="M172" s="157"/>
      <c r="N172" s="157"/>
      <c r="O172" s="163"/>
    </row>
    <row r="173" spans="1:15" ht="18" customHeight="1" x14ac:dyDescent="0.15">
      <c r="A173" s="619"/>
      <c r="B173" s="620"/>
      <c r="C173" s="159"/>
      <c r="D173" s="159"/>
      <c r="E173" s="173" t="s">
        <v>88</v>
      </c>
      <c r="F173" s="157"/>
      <c r="G173" s="157"/>
      <c r="H173" s="157"/>
      <c r="I173" s="158"/>
      <c r="J173" s="157"/>
      <c r="K173" s="157"/>
      <c r="L173" s="158"/>
      <c r="M173" s="157"/>
      <c r="N173" s="157"/>
      <c r="O173" s="163"/>
    </row>
    <row r="174" spans="1:15" ht="18" customHeight="1" x14ac:dyDescent="0.15">
      <c r="A174" s="619"/>
      <c r="B174" s="620"/>
      <c r="C174" s="159"/>
      <c r="D174" s="159"/>
      <c r="E174" s="173" t="s">
        <v>26</v>
      </c>
      <c r="F174" s="172"/>
      <c r="G174" s="172"/>
      <c r="H174" s="172"/>
      <c r="I174" s="174"/>
      <c r="J174" s="157">
        <v>80</v>
      </c>
      <c r="K174" s="157" t="s">
        <v>72</v>
      </c>
      <c r="L174" s="158" t="s">
        <v>71</v>
      </c>
      <c r="M174" s="157">
        <v>1</v>
      </c>
      <c r="N174" s="157" t="s">
        <v>66</v>
      </c>
      <c r="O174" s="156">
        <f>J174*M174</f>
        <v>80</v>
      </c>
    </row>
    <row r="175" spans="1:15" ht="18" customHeight="1" x14ac:dyDescent="0.15">
      <c r="A175" s="619"/>
      <c r="B175" s="620"/>
      <c r="C175" s="159"/>
      <c r="D175" s="159"/>
      <c r="E175" s="173" t="s">
        <v>187</v>
      </c>
      <c r="F175" s="157"/>
      <c r="G175" s="161"/>
      <c r="H175" s="161"/>
      <c r="I175" s="162"/>
      <c r="J175" s="161"/>
      <c r="K175" s="161"/>
      <c r="L175" s="162"/>
      <c r="M175" s="161"/>
      <c r="N175" s="161"/>
      <c r="O175" s="156"/>
    </row>
    <row r="176" spans="1:15" ht="18" customHeight="1" x14ac:dyDescent="0.15">
      <c r="A176" s="619"/>
      <c r="B176" s="620"/>
      <c r="C176" s="159">
        <f>O178</f>
        <v>40</v>
      </c>
      <c r="D176" s="159">
        <v>800</v>
      </c>
      <c r="E176" s="631" t="s">
        <v>125</v>
      </c>
      <c r="F176" s="631"/>
      <c r="G176" s="631"/>
      <c r="H176" s="631"/>
      <c r="I176" s="631"/>
      <c r="J176" s="631"/>
      <c r="K176" s="180"/>
      <c r="L176" s="182"/>
      <c r="M176" s="180"/>
      <c r="N176" s="180"/>
      <c r="O176" s="163"/>
    </row>
    <row r="177" spans="1:15" ht="18" customHeight="1" x14ac:dyDescent="0.15">
      <c r="A177" s="619"/>
      <c r="B177" s="620"/>
      <c r="C177" s="159"/>
      <c r="D177" s="159"/>
      <c r="E177" s="409" t="s">
        <v>382</v>
      </c>
      <c r="F177" s="157"/>
      <c r="G177" s="157"/>
      <c r="H177" s="180"/>
      <c r="I177" s="182"/>
      <c r="J177" s="180"/>
      <c r="K177" s="180"/>
      <c r="L177" s="182"/>
      <c r="M177" s="180"/>
      <c r="N177" s="180"/>
      <c r="O177" s="163"/>
    </row>
    <row r="178" spans="1:15" ht="18" customHeight="1" x14ac:dyDescent="0.15">
      <c r="A178" s="619"/>
      <c r="B178" s="620"/>
      <c r="C178" s="159"/>
      <c r="D178" s="159"/>
      <c r="E178" s="157" t="s">
        <v>26</v>
      </c>
      <c r="F178" s="172"/>
      <c r="G178" s="172"/>
      <c r="H178" s="172"/>
      <c r="I178" s="174"/>
      <c r="J178" s="157">
        <v>10</v>
      </c>
      <c r="K178" s="157" t="s">
        <v>72</v>
      </c>
      <c r="L178" s="158" t="s">
        <v>71</v>
      </c>
      <c r="M178" s="157">
        <v>4</v>
      </c>
      <c r="N178" s="157" t="s">
        <v>66</v>
      </c>
      <c r="O178" s="156">
        <f>J178*M178</f>
        <v>40</v>
      </c>
    </row>
    <row r="179" spans="1:15" ht="18" customHeight="1" x14ac:dyDescent="0.15">
      <c r="A179" s="619"/>
      <c r="B179" s="620"/>
      <c r="C179" s="159"/>
      <c r="D179" s="159"/>
      <c r="E179" s="157" t="s">
        <v>184</v>
      </c>
      <c r="F179" s="157"/>
      <c r="G179" s="157"/>
      <c r="H179" s="157"/>
      <c r="I179" s="158"/>
      <c r="J179" s="157"/>
      <c r="K179" s="157"/>
      <c r="L179" s="158"/>
      <c r="M179" s="157"/>
      <c r="N179" s="157"/>
      <c r="O179" s="163"/>
    </row>
    <row r="180" spans="1:15" ht="18" customHeight="1" x14ac:dyDescent="0.15">
      <c r="A180" s="619"/>
      <c r="B180" s="620"/>
      <c r="C180" s="159">
        <f>SUM(O183:O184)</f>
        <v>80</v>
      </c>
      <c r="D180" s="159">
        <v>800</v>
      </c>
      <c r="E180" s="631" t="s">
        <v>160</v>
      </c>
      <c r="F180" s="631"/>
      <c r="G180" s="631"/>
      <c r="H180" s="631"/>
      <c r="I180" s="631"/>
      <c r="J180" s="631"/>
      <c r="K180" s="180"/>
      <c r="L180" s="182"/>
      <c r="M180" s="180"/>
      <c r="N180" s="180"/>
      <c r="O180" s="163"/>
    </row>
    <row r="181" spans="1:15" ht="18" customHeight="1" x14ac:dyDescent="0.15">
      <c r="A181" s="619"/>
      <c r="B181" s="620"/>
      <c r="C181" s="159"/>
      <c r="D181" s="159"/>
      <c r="E181" s="157" t="s">
        <v>173</v>
      </c>
      <c r="F181" s="157"/>
      <c r="G181" s="157"/>
      <c r="H181" s="180"/>
      <c r="I181" s="182"/>
      <c r="J181" s="180"/>
      <c r="K181" s="180"/>
      <c r="L181" s="182"/>
      <c r="M181" s="180"/>
      <c r="N181" s="180"/>
      <c r="O181" s="163"/>
    </row>
    <row r="182" spans="1:15" ht="18" customHeight="1" x14ac:dyDescent="0.15">
      <c r="A182" s="619"/>
      <c r="B182" s="620"/>
      <c r="C182" s="159"/>
      <c r="D182" s="159"/>
      <c r="E182" s="157" t="s">
        <v>26</v>
      </c>
      <c r="F182" s="172"/>
      <c r="G182" s="172"/>
      <c r="H182" s="172"/>
      <c r="I182" s="174"/>
      <c r="J182" s="157"/>
      <c r="K182" s="157"/>
      <c r="L182" s="158"/>
      <c r="M182" s="157"/>
      <c r="N182" s="157"/>
      <c r="O182" s="156"/>
    </row>
    <row r="183" spans="1:15" ht="18" customHeight="1" x14ac:dyDescent="0.15">
      <c r="A183" s="619"/>
      <c r="B183" s="620"/>
      <c r="C183" s="159"/>
      <c r="D183" s="159"/>
      <c r="E183" s="157" t="s">
        <v>391</v>
      </c>
      <c r="F183" s="172"/>
      <c r="G183" s="172"/>
      <c r="H183" s="172"/>
      <c r="I183" s="174"/>
      <c r="J183" s="157">
        <v>10</v>
      </c>
      <c r="K183" s="157" t="s">
        <v>72</v>
      </c>
      <c r="L183" s="158" t="s">
        <v>71</v>
      </c>
      <c r="M183" s="157">
        <v>4</v>
      </c>
      <c r="N183" s="157" t="s">
        <v>66</v>
      </c>
      <c r="O183" s="156">
        <f>J183*M183</f>
        <v>40</v>
      </c>
    </row>
    <row r="184" spans="1:15" ht="18" customHeight="1" x14ac:dyDescent="0.15">
      <c r="A184" s="619"/>
      <c r="B184" s="620"/>
      <c r="C184" s="159"/>
      <c r="D184" s="159"/>
      <c r="E184" s="157" t="s">
        <v>185</v>
      </c>
      <c r="F184" s="172"/>
      <c r="G184" s="172"/>
      <c r="H184" s="172"/>
      <c r="I184" s="174"/>
      <c r="J184" s="157">
        <v>10</v>
      </c>
      <c r="K184" s="157" t="s">
        <v>72</v>
      </c>
      <c r="L184" s="158" t="s">
        <v>71</v>
      </c>
      <c r="M184" s="157">
        <v>4</v>
      </c>
      <c r="N184" s="157" t="s">
        <v>66</v>
      </c>
      <c r="O184" s="156">
        <f>J184*M184</f>
        <v>40</v>
      </c>
    </row>
    <row r="185" spans="1:15" ht="18" customHeight="1" x14ac:dyDescent="0.15">
      <c r="A185" s="619"/>
      <c r="B185" s="620"/>
      <c r="C185" s="159"/>
      <c r="D185" s="159"/>
      <c r="E185" s="157" t="s">
        <v>186</v>
      </c>
      <c r="F185" s="157"/>
      <c r="G185" s="157"/>
      <c r="H185" s="157"/>
      <c r="I185" s="158"/>
      <c r="J185" s="157"/>
      <c r="K185" s="157"/>
      <c r="L185" s="158"/>
      <c r="M185" s="157"/>
      <c r="N185" s="157"/>
      <c r="O185" s="156"/>
    </row>
    <row r="186" spans="1:15" ht="18" customHeight="1" x14ac:dyDescent="0.15">
      <c r="A186" s="621" t="s">
        <v>139</v>
      </c>
      <c r="B186" s="622"/>
      <c r="C186" s="36">
        <f>SUM(C187,C197)</f>
        <v>258</v>
      </c>
      <c r="D186" s="36">
        <f>SUM(D187,D197)</f>
        <v>600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9"/>
    </row>
    <row r="187" spans="1:15" ht="18" customHeight="1" x14ac:dyDescent="0.15">
      <c r="A187" s="623" t="s">
        <v>143</v>
      </c>
      <c r="B187" s="11" t="s">
        <v>27</v>
      </c>
      <c r="C187" s="13">
        <f>SUM(C188:C196)</f>
        <v>256</v>
      </c>
      <c r="D187" s="13">
        <f>SUM(D188:D196)</f>
        <v>200</v>
      </c>
      <c r="E187" s="168"/>
      <c r="F187" s="166"/>
      <c r="G187" s="166"/>
      <c r="H187" s="166"/>
      <c r="I187" s="167"/>
      <c r="J187" s="166"/>
      <c r="K187" s="166"/>
      <c r="L187" s="167"/>
      <c r="M187" s="166"/>
      <c r="N187" s="166"/>
      <c r="O187" s="165"/>
    </row>
    <row r="188" spans="1:15" ht="18" customHeight="1" x14ac:dyDescent="0.15">
      <c r="A188" s="624"/>
      <c r="B188" s="625" t="s">
        <v>126</v>
      </c>
      <c r="C188" s="159">
        <f>O190</f>
        <v>16</v>
      </c>
      <c r="D188" s="159">
        <v>0</v>
      </c>
      <c r="E188" s="631" t="s">
        <v>127</v>
      </c>
      <c r="F188" s="631"/>
      <c r="G188" s="631"/>
      <c r="H188" s="631"/>
      <c r="I188" s="631"/>
      <c r="J188" s="631"/>
      <c r="K188" s="631"/>
      <c r="L188" s="631"/>
      <c r="M188" s="180"/>
      <c r="N188" s="180"/>
      <c r="O188" s="181"/>
    </row>
    <row r="189" spans="1:15" ht="18" customHeight="1" x14ac:dyDescent="0.15">
      <c r="A189" s="624"/>
      <c r="B189" s="620"/>
      <c r="C189" s="159"/>
      <c r="D189" s="159"/>
      <c r="E189" s="409" t="s">
        <v>392</v>
      </c>
      <c r="F189" s="157"/>
      <c r="G189" s="157"/>
      <c r="H189" s="157"/>
      <c r="I189" s="158"/>
      <c r="J189" s="157"/>
      <c r="K189" s="157"/>
      <c r="L189" s="158"/>
      <c r="M189" s="157"/>
      <c r="N189" s="157"/>
      <c r="O189" s="163"/>
    </row>
    <row r="190" spans="1:15" ht="18" customHeight="1" x14ac:dyDescent="0.15">
      <c r="A190" s="624"/>
      <c r="B190" s="620"/>
      <c r="C190" s="159"/>
      <c r="D190" s="159"/>
      <c r="E190" s="157" t="s">
        <v>26</v>
      </c>
      <c r="F190" s="157"/>
      <c r="G190" s="157">
        <v>1</v>
      </c>
      <c r="H190" s="157" t="s">
        <v>65</v>
      </c>
      <c r="I190" s="158" t="s">
        <v>71</v>
      </c>
      <c r="J190" s="160">
        <v>4</v>
      </c>
      <c r="K190" s="160" t="s">
        <v>78</v>
      </c>
      <c r="L190" s="158" t="s">
        <v>71</v>
      </c>
      <c r="M190" s="157">
        <v>4</v>
      </c>
      <c r="N190" s="157" t="s">
        <v>69</v>
      </c>
      <c r="O190" s="156">
        <f>G190*J190*M190</f>
        <v>16</v>
      </c>
    </row>
    <row r="191" spans="1:15" ht="18" customHeight="1" x14ac:dyDescent="0.15">
      <c r="A191" s="624"/>
      <c r="B191" s="620"/>
      <c r="C191" s="159"/>
      <c r="D191" s="159"/>
      <c r="E191" s="403" t="s">
        <v>53</v>
      </c>
      <c r="F191" s="403"/>
      <c r="G191" s="403"/>
      <c r="H191" s="403"/>
      <c r="I191" s="403"/>
      <c r="J191" s="403"/>
      <c r="K191" s="403"/>
      <c r="L191" s="403"/>
      <c r="M191" s="403"/>
      <c r="N191" s="403"/>
      <c r="O191" s="179"/>
    </row>
    <row r="192" spans="1:15" ht="18" customHeight="1" x14ac:dyDescent="0.15">
      <c r="A192" s="624"/>
      <c r="B192" s="620"/>
      <c r="C192" s="159"/>
      <c r="D192" s="159"/>
      <c r="E192" s="157" t="s">
        <v>154</v>
      </c>
      <c r="F192" s="458"/>
      <c r="G192" s="458"/>
      <c r="H192" s="458"/>
      <c r="I192" s="458"/>
      <c r="J192" s="458"/>
      <c r="K192" s="458"/>
      <c r="L192" s="458"/>
      <c r="M192" s="458"/>
      <c r="N192" s="458"/>
      <c r="O192" s="459"/>
    </row>
    <row r="193" spans="1:15" ht="18" customHeight="1" x14ac:dyDescent="0.15">
      <c r="A193" s="624"/>
      <c r="B193" s="620"/>
      <c r="C193" s="159">
        <f>O195</f>
        <v>240</v>
      </c>
      <c r="D193" s="159">
        <v>200</v>
      </c>
      <c r="E193" s="404" t="s">
        <v>128</v>
      </c>
      <c r="F193" s="404"/>
      <c r="G193" s="404"/>
      <c r="H193" s="404"/>
      <c r="I193" s="404"/>
      <c r="J193" s="404"/>
      <c r="K193" s="404"/>
      <c r="L193" s="404"/>
      <c r="M193" s="157"/>
      <c r="N193" s="157"/>
      <c r="O193" s="163"/>
    </row>
    <row r="194" spans="1:15" ht="18" customHeight="1" x14ac:dyDescent="0.15">
      <c r="A194" s="624"/>
      <c r="B194" s="620"/>
      <c r="C194" s="159"/>
      <c r="D194" s="159"/>
      <c r="E194" s="409" t="s">
        <v>399</v>
      </c>
      <c r="F194" s="157"/>
      <c r="G194" s="157"/>
      <c r="H194" s="157"/>
      <c r="I194" s="158"/>
      <c r="J194" s="157"/>
      <c r="K194" s="157"/>
      <c r="L194" s="158"/>
      <c r="M194" s="157"/>
      <c r="N194" s="157"/>
      <c r="O194" s="163"/>
    </row>
    <row r="195" spans="1:15" ht="18" customHeight="1" x14ac:dyDescent="0.15">
      <c r="A195" s="624"/>
      <c r="B195" s="620"/>
      <c r="C195" s="159"/>
      <c r="D195" s="159"/>
      <c r="E195" s="157" t="s">
        <v>26</v>
      </c>
      <c r="F195" s="157"/>
      <c r="G195" s="172"/>
      <c r="H195" s="172"/>
      <c r="I195" s="174"/>
      <c r="J195" s="157">
        <v>80</v>
      </c>
      <c r="K195" s="157" t="s">
        <v>72</v>
      </c>
      <c r="L195" s="158" t="s">
        <v>71</v>
      </c>
      <c r="M195" s="157">
        <v>3</v>
      </c>
      <c r="N195" s="157" t="s">
        <v>66</v>
      </c>
      <c r="O195" s="156">
        <f>J195*M195</f>
        <v>240</v>
      </c>
    </row>
    <row r="196" spans="1:15" ht="18" customHeight="1" x14ac:dyDescent="0.15">
      <c r="A196" s="624"/>
      <c r="B196" s="620"/>
      <c r="C196" s="159"/>
      <c r="D196" s="159"/>
      <c r="E196" s="412" t="s">
        <v>393</v>
      </c>
      <c r="F196" s="403"/>
      <c r="G196" s="403"/>
      <c r="H196" s="403"/>
      <c r="I196" s="403"/>
      <c r="J196" s="403"/>
      <c r="K196" s="403"/>
      <c r="L196" s="403"/>
      <c r="M196" s="403"/>
      <c r="N196" s="403"/>
      <c r="O196" s="179"/>
    </row>
    <row r="197" spans="1:15" ht="18" customHeight="1" x14ac:dyDescent="0.15">
      <c r="A197" s="624"/>
      <c r="B197" s="11" t="s">
        <v>27</v>
      </c>
      <c r="C197" s="13">
        <f>SUM(C198:C202)</f>
        <v>2</v>
      </c>
      <c r="D197" s="13">
        <f>SUM(D198:D202)</f>
        <v>400</v>
      </c>
      <c r="E197" s="168"/>
      <c r="F197" s="166"/>
      <c r="G197" s="166"/>
      <c r="H197" s="166"/>
      <c r="I197" s="167"/>
      <c r="J197" s="166"/>
      <c r="K197" s="166"/>
      <c r="L197" s="167"/>
      <c r="M197" s="166"/>
      <c r="N197" s="166"/>
      <c r="O197" s="165"/>
    </row>
    <row r="198" spans="1:15" ht="18" customHeight="1" x14ac:dyDescent="0.15">
      <c r="A198" s="624"/>
      <c r="B198" s="625" t="s">
        <v>129</v>
      </c>
      <c r="C198" s="164">
        <f>SUM(O201:O201)</f>
        <v>2</v>
      </c>
      <c r="D198" s="164">
        <v>400</v>
      </c>
      <c r="E198" s="404" t="s">
        <v>130</v>
      </c>
      <c r="F198" s="157"/>
      <c r="G198" s="157"/>
      <c r="H198" s="157"/>
      <c r="I198" s="158"/>
      <c r="J198" s="157"/>
      <c r="K198" s="157"/>
      <c r="L198" s="158"/>
      <c r="M198" s="157"/>
      <c r="N198" s="157"/>
      <c r="O198" s="163"/>
    </row>
    <row r="199" spans="1:15" ht="18" customHeight="1" x14ac:dyDescent="0.15">
      <c r="A199" s="624"/>
      <c r="B199" s="620"/>
      <c r="C199" s="159"/>
      <c r="D199" s="159"/>
      <c r="E199" s="157" t="s">
        <v>85</v>
      </c>
      <c r="F199" s="157"/>
      <c r="G199" s="157"/>
      <c r="H199" s="157"/>
      <c r="I199" s="158"/>
      <c r="J199" s="157"/>
      <c r="K199" s="157"/>
      <c r="L199" s="158"/>
      <c r="M199" s="157"/>
      <c r="N199" s="157"/>
      <c r="O199" s="163"/>
    </row>
    <row r="200" spans="1:15" ht="18" customHeight="1" x14ac:dyDescent="0.15">
      <c r="A200" s="624"/>
      <c r="B200" s="620"/>
      <c r="C200" s="159"/>
      <c r="D200" s="159"/>
      <c r="E200" s="157" t="s">
        <v>26</v>
      </c>
      <c r="F200" s="157"/>
      <c r="G200" s="157"/>
      <c r="H200" s="158"/>
      <c r="I200" s="158"/>
      <c r="J200" s="157"/>
      <c r="K200" s="157"/>
      <c r="L200" s="158"/>
      <c r="M200" s="157"/>
      <c r="N200" s="157"/>
      <c r="O200" s="156"/>
    </row>
    <row r="201" spans="1:15" ht="18" customHeight="1" x14ac:dyDescent="0.15">
      <c r="A201" s="624"/>
      <c r="B201" s="620"/>
      <c r="C201" s="159"/>
      <c r="D201" s="159"/>
      <c r="E201" s="632" t="s">
        <v>131</v>
      </c>
      <c r="F201" s="633"/>
      <c r="G201" s="157"/>
      <c r="H201" s="157"/>
      <c r="I201" s="158"/>
      <c r="J201" s="160">
        <v>2</v>
      </c>
      <c r="K201" s="160" t="s">
        <v>136</v>
      </c>
      <c r="L201" s="158" t="s">
        <v>71</v>
      </c>
      <c r="M201" s="157">
        <v>1</v>
      </c>
      <c r="N201" s="157" t="s">
        <v>159</v>
      </c>
      <c r="O201" s="156">
        <f>J201*M201</f>
        <v>2</v>
      </c>
    </row>
    <row r="202" spans="1:15" ht="18" customHeight="1" x14ac:dyDescent="0.15">
      <c r="A202" s="624"/>
      <c r="B202" s="620"/>
      <c r="C202" s="159"/>
      <c r="D202" s="159"/>
      <c r="E202" s="157" t="s">
        <v>174</v>
      </c>
      <c r="F202" s="157"/>
      <c r="G202" s="161"/>
      <c r="H202" s="161"/>
      <c r="I202" s="162"/>
      <c r="J202" s="161"/>
      <c r="K202" s="161"/>
      <c r="L202" s="162"/>
      <c r="M202" s="161"/>
      <c r="N202" s="161"/>
      <c r="O202" s="169"/>
    </row>
    <row r="203" spans="1:15" ht="18" customHeight="1" x14ac:dyDescent="0.15">
      <c r="A203" s="626" t="s">
        <v>139</v>
      </c>
      <c r="B203" s="627"/>
      <c r="C203" s="37">
        <f>SUM(C204,C213,C237)</f>
        <v>279</v>
      </c>
      <c r="D203" s="37">
        <f>SUM(D204,D213,D237)</f>
        <v>2800</v>
      </c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6"/>
    </row>
    <row r="204" spans="1:15" ht="18" customHeight="1" x14ac:dyDescent="0.15">
      <c r="A204" s="618" t="s">
        <v>144</v>
      </c>
      <c r="B204" s="432" t="s">
        <v>27</v>
      </c>
      <c r="C204" s="433">
        <f>SUM(C205:C212)</f>
        <v>160</v>
      </c>
      <c r="D204" s="433">
        <f>SUM(D205:D212)</f>
        <v>2000</v>
      </c>
      <c r="E204" s="178"/>
      <c r="F204" s="176"/>
      <c r="G204" s="176"/>
      <c r="H204" s="176"/>
      <c r="I204" s="177"/>
      <c r="J204" s="176"/>
      <c r="K204" s="176"/>
      <c r="L204" s="177"/>
      <c r="M204" s="176"/>
      <c r="N204" s="176"/>
      <c r="O204" s="175"/>
    </row>
    <row r="205" spans="1:15" ht="18" customHeight="1" x14ac:dyDescent="0.15">
      <c r="A205" s="619"/>
      <c r="B205" s="629" t="s">
        <v>175</v>
      </c>
      <c r="C205" s="164">
        <f>O207</f>
        <v>80</v>
      </c>
      <c r="D205" s="164">
        <v>1000</v>
      </c>
      <c r="E205" s="635" t="s">
        <v>280</v>
      </c>
      <c r="F205" s="631"/>
      <c r="G205" s="631"/>
      <c r="H205" s="631"/>
      <c r="I205" s="631"/>
      <c r="J205" s="631"/>
      <c r="K205" s="631"/>
      <c r="L205" s="158"/>
      <c r="M205" s="157"/>
      <c r="N205" s="157"/>
      <c r="O205" s="156"/>
    </row>
    <row r="206" spans="1:15" ht="18" customHeight="1" x14ac:dyDescent="0.15">
      <c r="A206" s="619"/>
      <c r="B206" s="630"/>
      <c r="C206" s="159"/>
      <c r="D206" s="159"/>
      <c r="E206" s="371" t="s">
        <v>281</v>
      </c>
      <c r="F206" s="157"/>
      <c r="G206" s="157"/>
      <c r="H206" s="157"/>
      <c r="I206" s="158"/>
      <c r="J206" s="157"/>
      <c r="K206" s="157"/>
      <c r="L206" s="158"/>
      <c r="M206" s="157"/>
      <c r="N206" s="157"/>
      <c r="O206" s="156"/>
    </row>
    <row r="207" spans="1:15" ht="18" customHeight="1" x14ac:dyDescent="0.15">
      <c r="A207" s="619"/>
      <c r="B207" s="630"/>
      <c r="C207" s="159"/>
      <c r="D207" s="159"/>
      <c r="E207" s="173" t="s">
        <v>26</v>
      </c>
      <c r="F207" s="172"/>
      <c r="G207" s="172"/>
      <c r="H207" s="172"/>
      <c r="I207" s="158"/>
      <c r="J207" s="157">
        <v>80</v>
      </c>
      <c r="K207" s="157" t="s">
        <v>72</v>
      </c>
      <c r="L207" s="158" t="s">
        <v>71</v>
      </c>
      <c r="M207" s="157">
        <v>1</v>
      </c>
      <c r="N207" s="157" t="s">
        <v>66</v>
      </c>
      <c r="O207" s="156">
        <f>J207*M207</f>
        <v>80</v>
      </c>
    </row>
    <row r="208" spans="1:15" ht="18" customHeight="1" x14ac:dyDescent="0.15">
      <c r="A208" s="619"/>
      <c r="B208" s="630"/>
      <c r="C208" s="159"/>
      <c r="D208" s="159"/>
      <c r="E208" s="371" t="s">
        <v>282</v>
      </c>
      <c r="F208" s="157"/>
      <c r="G208" s="157"/>
      <c r="H208" s="157"/>
      <c r="I208" s="158"/>
      <c r="J208" s="157"/>
      <c r="K208" s="157"/>
      <c r="L208" s="158"/>
      <c r="M208" s="157"/>
      <c r="N208" s="157"/>
      <c r="O208" s="163"/>
    </row>
    <row r="209" spans="1:15" ht="18" customHeight="1" x14ac:dyDescent="0.15">
      <c r="A209" s="619"/>
      <c r="B209" s="630"/>
      <c r="C209" s="159">
        <f>O211</f>
        <v>80</v>
      </c>
      <c r="D209" s="159">
        <v>1000</v>
      </c>
      <c r="E209" s="635" t="s">
        <v>394</v>
      </c>
      <c r="F209" s="631"/>
      <c r="G209" s="631"/>
      <c r="H209" s="631"/>
      <c r="I209" s="631"/>
      <c r="J209" s="631"/>
      <c r="K209" s="157"/>
      <c r="L209" s="158"/>
      <c r="M209" s="157"/>
      <c r="N209" s="157"/>
      <c r="O209" s="156"/>
    </row>
    <row r="210" spans="1:15" ht="18" customHeight="1" x14ac:dyDescent="0.15">
      <c r="A210" s="619"/>
      <c r="B210" s="630"/>
      <c r="C210" s="159"/>
      <c r="D210" s="159"/>
      <c r="E210" s="371" t="s">
        <v>395</v>
      </c>
      <c r="F210" s="157"/>
      <c r="G210" s="157"/>
      <c r="H210" s="157"/>
      <c r="I210" s="158"/>
      <c r="J210" s="157"/>
      <c r="K210" s="157"/>
      <c r="L210" s="158"/>
      <c r="M210" s="157"/>
      <c r="N210" s="157"/>
      <c r="O210" s="156"/>
    </row>
    <row r="211" spans="1:15" ht="18" customHeight="1" x14ac:dyDescent="0.15">
      <c r="A211" s="619"/>
      <c r="B211" s="630"/>
      <c r="C211" s="159"/>
      <c r="D211" s="159"/>
      <c r="E211" s="173" t="s">
        <v>26</v>
      </c>
      <c r="F211" s="172"/>
      <c r="G211" s="172"/>
      <c r="H211" s="172"/>
      <c r="I211" s="174"/>
      <c r="J211" s="157">
        <v>80</v>
      </c>
      <c r="K211" s="157" t="s">
        <v>72</v>
      </c>
      <c r="L211" s="158" t="s">
        <v>71</v>
      </c>
      <c r="M211" s="157">
        <v>1</v>
      </c>
      <c r="N211" s="157" t="s">
        <v>66</v>
      </c>
      <c r="O211" s="156">
        <f>J211*M211</f>
        <v>80</v>
      </c>
    </row>
    <row r="212" spans="1:15" ht="18" customHeight="1" x14ac:dyDescent="0.15">
      <c r="A212" s="619"/>
      <c r="B212" s="630"/>
      <c r="C212" s="159"/>
      <c r="D212" s="159"/>
      <c r="E212" s="371" t="s">
        <v>400</v>
      </c>
      <c r="F212" s="157"/>
      <c r="G212" s="157"/>
      <c r="H212" s="157"/>
      <c r="I212" s="158"/>
      <c r="J212" s="157"/>
      <c r="K212" s="157"/>
      <c r="L212" s="158"/>
      <c r="M212" s="157"/>
      <c r="N212" s="157"/>
      <c r="O212" s="156"/>
    </row>
    <row r="213" spans="1:15" ht="18" customHeight="1" x14ac:dyDescent="0.15">
      <c r="A213" s="619"/>
      <c r="B213" s="21" t="s">
        <v>27</v>
      </c>
      <c r="C213" s="22">
        <f>SUM(SUM(C214:C236))</f>
        <v>100</v>
      </c>
      <c r="D213" s="13">
        <f>SUM(D214:D222)</f>
        <v>800</v>
      </c>
      <c r="E213" s="168"/>
      <c r="F213" s="166"/>
      <c r="G213" s="166"/>
      <c r="H213" s="166"/>
      <c r="I213" s="167"/>
      <c r="J213" s="166"/>
      <c r="K213" s="166"/>
      <c r="L213" s="167"/>
      <c r="M213" s="166"/>
      <c r="N213" s="166"/>
      <c r="O213" s="165"/>
    </row>
    <row r="214" spans="1:15" ht="18" customHeight="1" x14ac:dyDescent="0.15">
      <c r="A214" s="619"/>
      <c r="B214" s="625" t="s">
        <v>396</v>
      </c>
      <c r="C214" s="164">
        <f>SUM(O217:O220)</f>
        <v>51</v>
      </c>
      <c r="D214" s="164">
        <v>800</v>
      </c>
      <c r="E214" s="404" t="s">
        <v>398</v>
      </c>
      <c r="F214" s="157"/>
      <c r="G214" s="157"/>
      <c r="H214" s="157"/>
      <c r="I214" s="158"/>
      <c r="J214" s="157"/>
      <c r="K214" s="157"/>
      <c r="L214" s="158"/>
      <c r="M214" s="157"/>
      <c r="N214" s="157"/>
      <c r="O214" s="163"/>
    </row>
    <row r="215" spans="1:15" ht="18" customHeight="1" x14ac:dyDescent="0.15">
      <c r="A215" s="619"/>
      <c r="B215" s="620"/>
      <c r="C215" s="159"/>
      <c r="D215" s="159"/>
      <c r="E215" s="409" t="s">
        <v>399</v>
      </c>
      <c r="F215" s="157"/>
      <c r="G215" s="157"/>
      <c r="H215" s="157"/>
      <c r="I215" s="158"/>
      <c r="J215" s="157"/>
      <c r="K215" s="157"/>
      <c r="L215" s="158"/>
      <c r="M215" s="157"/>
      <c r="N215" s="157"/>
      <c r="O215" s="163"/>
    </row>
    <row r="216" spans="1:15" ht="18" customHeight="1" x14ac:dyDescent="0.15">
      <c r="A216" s="619"/>
      <c r="B216" s="620"/>
      <c r="C216" s="159"/>
      <c r="D216" s="159"/>
      <c r="E216" s="157" t="s">
        <v>26</v>
      </c>
      <c r="F216" s="157"/>
      <c r="G216" s="157"/>
      <c r="H216" s="158"/>
      <c r="I216" s="158"/>
      <c r="J216" s="157"/>
      <c r="K216" s="158"/>
      <c r="L216" s="158"/>
      <c r="M216" s="157"/>
      <c r="N216" s="157"/>
      <c r="O216" s="156"/>
    </row>
    <row r="217" spans="1:15" ht="18" customHeight="1" x14ac:dyDescent="0.15">
      <c r="A217" s="619"/>
      <c r="B217" s="620"/>
      <c r="C217" s="159"/>
      <c r="D217" s="159"/>
      <c r="E217" s="632" t="s">
        <v>409</v>
      </c>
      <c r="F217" s="633"/>
      <c r="G217" s="157"/>
      <c r="H217" s="157"/>
      <c r="I217" s="158"/>
      <c r="J217" s="160"/>
      <c r="K217" s="160"/>
      <c r="L217" s="158"/>
      <c r="M217" s="157">
        <v>8</v>
      </c>
      <c r="N217" s="157" t="s">
        <v>159</v>
      </c>
      <c r="O217" s="156">
        <f t="shared" ref="O217:O220" si="1">M217</f>
        <v>8</v>
      </c>
    </row>
    <row r="218" spans="1:15" ht="18" customHeight="1" x14ac:dyDescent="0.15">
      <c r="A218" s="619"/>
      <c r="B218" s="620"/>
      <c r="C218" s="159"/>
      <c r="D218" s="159"/>
      <c r="E218" s="637" t="s">
        <v>410</v>
      </c>
      <c r="F218" s="633"/>
      <c r="G218" s="157"/>
      <c r="H218" s="157"/>
      <c r="I218" s="158"/>
      <c r="J218" s="160"/>
      <c r="K218" s="160"/>
      <c r="L218" s="158"/>
      <c r="M218" s="157">
        <v>1</v>
      </c>
      <c r="N218" s="157" t="s">
        <v>159</v>
      </c>
      <c r="O218" s="156">
        <f t="shared" si="1"/>
        <v>1</v>
      </c>
    </row>
    <row r="219" spans="1:15" ht="18" customHeight="1" x14ac:dyDescent="0.15">
      <c r="A219" s="619"/>
      <c r="B219" s="620"/>
      <c r="C219" s="159"/>
      <c r="D219" s="159"/>
      <c r="E219" s="637" t="s">
        <v>408</v>
      </c>
      <c r="F219" s="633"/>
      <c r="G219" s="157"/>
      <c r="H219" s="157"/>
      <c r="I219" s="158"/>
      <c r="J219" s="157">
        <v>3</v>
      </c>
      <c r="K219" s="157" t="s">
        <v>72</v>
      </c>
      <c r="L219" s="158" t="s">
        <v>71</v>
      </c>
      <c r="M219" s="157">
        <v>12</v>
      </c>
      <c r="N219" s="157" t="s">
        <v>159</v>
      </c>
      <c r="O219" s="156">
        <f>J219*M219</f>
        <v>36</v>
      </c>
    </row>
    <row r="220" spans="1:15" ht="18" customHeight="1" x14ac:dyDescent="0.15">
      <c r="A220" s="619"/>
      <c r="B220" s="620"/>
      <c r="C220" s="159"/>
      <c r="D220" s="159"/>
      <c r="E220" s="637" t="s">
        <v>167</v>
      </c>
      <c r="F220" s="633"/>
      <c r="G220" s="157"/>
      <c r="H220" s="157"/>
      <c r="I220" s="158"/>
      <c r="J220" s="160"/>
      <c r="K220" s="160"/>
      <c r="L220" s="158"/>
      <c r="M220" s="157">
        <v>6</v>
      </c>
      <c r="N220" s="157" t="s">
        <v>159</v>
      </c>
      <c r="O220" s="156">
        <f t="shared" si="1"/>
        <v>6</v>
      </c>
    </row>
    <row r="221" spans="1:15" ht="18" customHeight="1" x14ac:dyDescent="0.15">
      <c r="A221" s="619"/>
      <c r="B221" s="620"/>
      <c r="C221" s="159"/>
      <c r="D221" s="159"/>
      <c r="E221" s="173" t="s">
        <v>55</v>
      </c>
      <c r="F221" s="157"/>
      <c r="G221" s="161"/>
      <c r="H221" s="161"/>
      <c r="I221" s="162"/>
      <c r="J221" s="161"/>
      <c r="K221" s="161"/>
      <c r="L221" s="162"/>
      <c r="M221" s="161"/>
      <c r="N221" s="161"/>
      <c r="O221" s="169"/>
    </row>
    <row r="222" spans="1:15" ht="18" customHeight="1" x14ac:dyDescent="0.15">
      <c r="A222" s="619"/>
      <c r="B222" s="620"/>
      <c r="C222" s="159">
        <f>O224</f>
        <v>12</v>
      </c>
      <c r="D222" s="159">
        <v>0</v>
      </c>
      <c r="E222" s="404" t="s">
        <v>401</v>
      </c>
      <c r="F222" s="157"/>
      <c r="G222" s="157"/>
      <c r="H222" s="157"/>
      <c r="I222" s="158"/>
      <c r="J222" s="157"/>
      <c r="K222" s="157"/>
      <c r="L222" s="158"/>
      <c r="M222" s="157"/>
      <c r="N222" s="157"/>
      <c r="O222" s="163"/>
    </row>
    <row r="223" spans="1:15" ht="18" customHeight="1" x14ac:dyDescent="0.15">
      <c r="A223" s="619"/>
      <c r="B223" s="620"/>
      <c r="C223" s="159"/>
      <c r="D223" s="159"/>
      <c r="E223" s="409" t="s">
        <v>399</v>
      </c>
      <c r="F223" s="157"/>
      <c r="G223" s="157"/>
      <c r="H223" s="157"/>
      <c r="I223" s="158"/>
      <c r="J223" s="157"/>
      <c r="K223" s="157"/>
      <c r="L223" s="158"/>
      <c r="M223" s="157"/>
      <c r="N223" s="157"/>
      <c r="O223" s="163"/>
    </row>
    <row r="224" spans="1:15" ht="18" customHeight="1" x14ac:dyDescent="0.15">
      <c r="A224" s="619"/>
      <c r="B224" s="620"/>
      <c r="C224" s="159"/>
      <c r="D224" s="159"/>
      <c r="E224" s="157" t="s">
        <v>26</v>
      </c>
      <c r="F224" s="157"/>
      <c r="G224" s="157"/>
      <c r="H224" s="158"/>
      <c r="I224" s="158"/>
      <c r="J224" s="157"/>
      <c r="K224" s="158"/>
      <c r="L224" s="158"/>
      <c r="M224" s="157">
        <v>12</v>
      </c>
      <c r="N224" s="157" t="s">
        <v>66</v>
      </c>
      <c r="O224" s="156">
        <f>M224</f>
        <v>12</v>
      </c>
    </row>
    <row r="225" spans="1:15" ht="18" customHeight="1" x14ac:dyDescent="0.15">
      <c r="A225" s="619"/>
      <c r="B225" s="620"/>
      <c r="C225" s="159"/>
      <c r="D225" s="159"/>
      <c r="E225" s="409" t="s">
        <v>402</v>
      </c>
      <c r="F225" s="157"/>
      <c r="G225" s="161"/>
      <c r="H225" s="161"/>
      <c r="I225" s="162"/>
      <c r="J225" s="161"/>
      <c r="K225" s="161"/>
      <c r="L225" s="162"/>
      <c r="M225" s="161"/>
      <c r="N225" s="161"/>
      <c r="O225" s="169"/>
    </row>
    <row r="226" spans="1:15" ht="18" customHeight="1" x14ac:dyDescent="0.15">
      <c r="A226" s="619"/>
      <c r="B226" s="620"/>
      <c r="C226" s="159">
        <f>SUM(O229:O231)</f>
        <v>17</v>
      </c>
      <c r="D226" s="159">
        <v>0</v>
      </c>
      <c r="E226" s="404" t="s">
        <v>403</v>
      </c>
      <c r="F226" s="157"/>
      <c r="G226" s="157"/>
      <c r="H226" s="157"/>
      <c r="I226" s="158"/>
      <c r="J226" s="157"/>
      <c r="K226" s="157"/>
      <c r="L226" s="158"/>
      <c r="M226" s="157"/>
      <c r="N226" s="157"/>
      <c r="O226" s="163"/>
    </row>
    <row r="227" spans="1:15" ht="18" customHeight="1" x14ac:dyDescent="0.15">
      <c r="A227" s="619"/>
      <c r="B227" s="620"/>
      <c r="C227" s="159"/>
      <c r="D227" s="159"/>
      <c r="E227" s="409" t="s">
        <v>399</v>
      </c>
      <c r="F227" s="157"/>
      <c r="G227" s="157"/>
      <c r="H227" s="157"/>
      <c r="I227" s="158"/>
      <c r="J227" s="157"/>
      <c r="K227" s="157"/>
      <c r="L227" s="158"/>
      <c r="M227" s="157"/>
      <c r="N227" s="157"/>
      <c r="O227" s="163"/>
    </row>
    <row r="228" spans="1:15" ht="18" customHeight="1" x14ac:dyDescent="0.15">
      <c r="A228" s="619"/>
      <c r="B228" s="620"/>
      <c r="C228" s="159"/>
      <c r="D228" s="159"/>
      <c r="E228" s="157" t="s">
        <v>26</v>
      </c>
      <c r="F228" s="157"/>
      <c r="G228" s="157"/>
      <c r="H228" s="158"/>
      <c r="I228" s="158"/>
      <c r="J228" s="157"/>
      <c r="K228" s="158"/>
      <c r="L228" s="158"/>
      <c r="M228" s="157"/>
      <c r="N228" s="157"/>
      <c r="O228" s="156"/>
    </row>
    <row r="229" spans="1:15" ht="18" customHeight="1" x14ac:dyDescent="0.15">
      <c r="A229" s="619"/>
      <c r="B229" s="620"/>
      <c r="C229" s="159"/>
      <c r="D229" s="159"/>
      <c r="E229" s="173" t="s">
        <v>406</v>
      </c>
      <c r="F229" s="173"/>
      <c r="G229" s="157"/>
      <c r="H229" s="157"/>
      <c r="I229" s="158"/>
      <c r="J229" s="160"/>
      <c r="K229" s="160"/>
      <c r="L229" s="158"/>
      <c r="M229" s="157">
        <v>3</v>
      </c>
      <c r="N229" s="157" t="s">
        <v>159</v>
      </c>
      <c r="O229" s="156">
        <f t="shared" ref="O229:O231" si="2">M229</f>
        <v>3</v>
      </c>
    </row>
    <row r="230" spans="1:15" ht="18" customHeight="1" x14ac:dyDescent="0.15">
      <c r="A230" s="619"/>
      <c r="B230" s="620"/>
      <c r="C230" s="159"/>
      <c r="D230" s="159"/>
      <c r="E230" s="637" t="s">
        <v>404</v>
      </c>
      <c r="F230" s="633"/>
      <c r="G230" s="157"/>
      <c r="H230" s="157"/>
      <c r="I230" s="158"/>
      <c r="J230" s="160"/>
      <c r="K230" s="160"/>
      <c r="L230" s="158"/>
      <c r="M230" s="157">
        <v>12</v>
      </c>
      <c r="N230" s="157" t="s">
        <v>159</v>
      </c>
      <c r="O230" s="156">
        <f t="shared" si="2"/>
        <v>12</v>
      </c>
    </row>
    <row r="231" spans="1:15" ht="18" customHeight="1" x14ac:dyDescent="0.15">
      <c r="A231" s="619"/>
      <c r="B231" s="620"/>
      <c r="C231" s="159"/>
      <c r="D231" s="159"/>
      <c r="E231" s="413" t="s">
        <v>405</v>
      </c>
      <c r="F231" s="403"/>
      <c r="G231" s="157"/>
      <c r="H231" s="157"/>
      <c r="I231" s="158"/>
      <c r="J231" s="160"/>
      <c r="K231" s="160"/>
      <c r="L231" s="158"/>
      <c r="M231" s="157">
        <v>2</v>
      </c>
      <c r="N231" s="157" t="s">
        <v>159</v>
      </c>
      <c r="O231" s="156">
        <f t="shared" si="2"/>
        <v>2</v>
      </c>
    </row>
    <row r="232" spans="1:15" ht="18" customHeight="1" x14ac:dyDescent="0.15">
      <c r="A232" s="619"/>
      <c r="B232" s="620"/>
      <c r="C232" s="159"/>
      <c r="D232" s="159"/>
      <c r="E232" s="409" t="s">
        <v>407</v>
      </c>
      <c r="F232" s="157"/>
      <c r="G232" s="161"/>
      <c r="H232" s="161"/>
      <c r="I232" s="162"/>
      <c r="J232" s="161"/>
      <c r="K232" s="161"/>
      <c r="L232" s="162"/>
      <c r="M232" s="161"/>
      <c r="N232" s="161"/>
      <c r="O232" s="169"/>
    </row>
    <row r="233" spans="1:15" ht="18" customHeight="1" x14ac:dyDescent="0.15">
      <c r="A233" s="619"/>
      <c r="B233" s="620"/>
      <c r="C233" s="159">
        <f>SUM(O235)</f>
        <v>20</v>
      </c>
      <c r="D233" s="159">
        <v>0</v>
      </c>
      <c r="E233" s="404" t="s">
        <v>397</v>
      </c>
      <c r="F233" s="157"/>
      <c r="G233" s="157"/>
      <c r="H233" s="157"/>
      <c r="I233" s="158"/>
      <c r="J233" s="157"/>
      <c r="K233" s="157"/>
      <c r="L233" s="158"/>
      <c r="M233" s="157"/>
      <c r="N233" s="157"/>
      <c r="O233" s="163"/>
    </row>
    <row r="234" spans="1:15" ht="18" customHeight="1" x14ac:dyDescent="0.15">
      <c r="A234" s="619"/>
      <c r="B234" s="620"/>
      <c r="C234" s="159"/>
      <c r="D234" s="159"/>
      <c r="E234" s="409" t="s">
        <v>382</v>
      </c>
      <c r="F234" s="157"/>
      <c r="G234" s="157"/>
      <c r="H234" s="157"/>
      <c r="I234" s="158"/>
      <c r="J234" s="157"/>
      <c r="K234" s="157"/>
      <c r="L234" s="158"/>
      <c r="M234" s="157"/>
      <c r="N234" s="157"/>
      <c r="O234" s="163"/>
    </row>
    <row r="235" spans="1:15" ht="18" customHeight="1" x14ac:dyDescent="0.15">
      <c r="A235" s="619"/>
      <c r="B235" s="620"/>
      <c r="C235" s="159"/>
      <c r="D235" s="159"/>
      <c r="E235" s="157" t="s">
        <v>26</v>
      </c>
      <c r="F235" s="157"/>
      <c r="G235" s="157"/>
      <c r="H235" s="158"/>
      <c r="I235" s="158"/>
      <c r="J235" s="157">
        <v>5</v>
      </c>
      <c r="K235" s="157" t="s">
        <v>72</v>
      </c>
      <c r="L235" s="158" t="s">
        <v>71</v>
      </c>
      <c r="M235" s="157">
        <v>4</v>
      </c>
      <c r="N235" s="157" t="s">
        <v>159</v>
      </c>
      <c r="O235" s="156">
        <f>J235*M235</f>
        <v>20</v>
      </c>
    </row>
    <row r="236" spans="1:15" ht="18" customHeight="1" x14ac:dyDescent="0.15">
      <c r="A236" s="619"/>
      <c r="B236" s="636"/>
      <c r="C236" s="171"/>
      <c r="D236" s="171"/>
      <c r="E236" s="157" t="s">
        <v>55</v>
      </c>
      <c r="F236" s="157"/>
      <c r="G236" s="161"/>
      <c r="H236" s="161"/>
      <c r="I236" s="162"/>
      <c r="J236" s="161"/>
      <c r="K236" s="161"/>
      <c r="L236" s="162"/>
      <c r="M236" s="161"/>
      <c r="N236" s="161"/>
      <c r="O236" s="169"/>
    </row>
    <row r="237" spans="1:15" ht="18" customHeight="1" x14ac:dyDescent="0.15">
      <c r="A237" s="619"/>
      <c r="B237" s="21" t="s">
        <v>27</v>
      </c>
      <c r="C237" s="22">
        <f>SUM(C238:C248)</f>
        <v>19</v>
      </c>
      <c r="D237" s="22">
        <f>SUM(D238:D248)</f>
        <v>0</v>
      </c>
      <c r="E237" s="168"/>
      <c r="F237" s="166"/>
      <c r="G237" s="166"/>
      <c r="H237" s="166"/>
      <c r="I237" s="167"/>
      <c r="J237" s="166"/>
      <c r="K237" s="166"/>
      <c r="L237" s="167"/>
      <c r="M237" s="166"/>
      <c r="N237" s="166"/>
      <c r="O237" s="165"/>
    </row>
    <row r="238" spans="1:15" ht="18" customHeight="1" x14ac:dyDescent="0.15">
      <c r="A238" s="619"/>
      <c r="B238" s="625" t="s">
        <v>411</v>
      </c>
      <c r="C238" s="164">
        <f>O240</f>
        <v>4</v>
      </c>
      <c r="D238" s="164">
        <v>0</v>
      </c>
      <c r="E238" s="404" t="s">
        <v>412</v>
      </c>
      <c r="F238" s="157"/>
      <c r="G238" s="157"/>
      <c r="H238" s="157"/>
      <c r="I238" s="158"/>
      <c r="J238" s="157"/>
      <c r="K238" s="157"/>
      <c r="L238" s="158"/>
      <c r="M238" s="157"/>
      <c r="N238" s="157"/>
      <c r="O238" s="163"/>
    </row>
    <row r="239" spans="1:15" ht="18" customHeight="1" x14ac:dyDescent="0.15">
      <c r="A239" s="619"/>
      <c r="B239" s="620"/>
      <c r="C239" s="159"/>
      <c r="D239" s="159"/>
      <c r="E239" s="409" t="s">
        <v>399</v>
      </c>
      <c r="F239" s="157"/>
      <c r="G239" s="157"/>
      <c r="H239" s="157"/>
      <c r="I239" s="158"/>
      <c r="J239" s="157"/>
      <c r="K239" s="157"/>
      <c r="L239" s="158"/>
      <c r="M239" s="157"/>
      <c r="N239" s="157"/>
      <c r="O239" s="163"/>
    </row>
    <row r="240" spans="1:15" ht="18" customHeight="1" x14ac:dyDescent="0.15">
      <c r="A240" s="619"/>
      <c r="B240" s="620"/>
      <c r="C240" s="159"/>
      <c r="D240" s="159"/>
      <c r="E240" s="157" t="s">
        <v>26</v>
      </c>
      <c r="F240" s="157"/>
      <c r="G240" s="157"/>
      <c r="H240" s="158"/>
      <c r="I240" s="158"/>
      <c r="J240" s="157"/>
      <c r="K240" s="158"/>
      <c r="L240" s="158"/>
      <c r="M240" s="157">
        <v>4</v>
      </c>
      <c r="N240" s="157" t="s">
        <v>66</v>
      </c>
      <c r="O240" s="156">
        <f>M240</f>
        <v>4</v>
      </c>
    </row>
    <row r="241" spans="1:15" ht="18" customHeight="1" x14ac:dyDescent="0.15">
      <c r="A241" s="619"/>
      <c r="B241" s="620"/>
      <c r="C241" s="159"/>
      <c r="D241" s="159"/>
      <c r="E241" s="409" t="s">
        <v>413</v>
      </c>
      <c r="F241" s="157"/>
      <c r="G241" s="161"/>
      <c r="H241" s="161"/>
      <c r="I241" s="162"/>
      <c r="J241" s="161"/>
      <c r="K241" s="161"/>
      <c r="L241" s="162"/>
      <c r="M241" s="161"/>
      <c r="N241" s="161"/>
      <c r="O241" s="169"/>
    </row>
    <row r="242" spans="1:15" ht="18" customHeight="1" x14ac:dyDescent="0.15">
      <c r="A242" s="619"/>
      <c r="B242" s="620"/>
      <c r="C242" s="159">
        <f>SUM(O245:O247)</f>
        <v>15</v>
      </c>
      <c r="D242" s="159">
        <v>0</v>
      </c>
      <c r="E242" s="404" t="s">
        <v>414</v>
      </c>
      <c r="F242" s="157"/>
      <c r="G242" s="157"/>
      <c r="H242" s="157"/>
      <c r="I242" s="158"/>
      <c r="J242" s="157"/>
      <c r="K242" s="157"/>
      <c r="L242" s="158"/>
      <c r="M242" s="157"/>
      <c r="N242" s="157"/>
      <c r="O242" s="163"/>
    </row>
    <row r="243" spans="1:15" ht="18" customHeight="1" x14ac:dyDescent="0.15">
      <c r="A243" s="619"/>
      <c r="B243" s="620"/>
      <c r="C243" s="159"/>
      <c r="D243" s="159"/>
      <c r="E243" s="409" t="s">
        <v>399</v>
      </c>
      <c r="F243" s="157"/>
      <c r="G243" s="157"/>
      <c r="H243" s="157"/>
      <c r="I243" s="158"/>
      <c r="J243" s="157"/>
      <c r="K243" s="157"/>
      <c r="L243" s="158"/>
      <c r="M243" s="157"/>
      <c r="N243" s="157"/>
      <c r="O243" s="163"/>
    </row>
    <row r="244" spans="1:15" ht="18" customHeight="1" x14ac:dyDescent="0.15">
      <c r="A244" s="619"/>
      <c r="B244" s="620"/>
      <c r="C244" s="159"/>
      <c r="D244" s="159"/>
      <c r="E244" s="157" t="s">
        <v>26</v>
      </c>
      <c r="F244" s="157"/>
      <c r="G244" s="157"/>
      <c r="H244" s="158"/>
      <c r="I244" s="158"/>
      <c r="J244" s="157"/>
      <c r="K244" s="158"/>
      <c r="L244" s="158"/>
      <c r="M244" s="157"/>
      <c r="N244" s="157"/>
      <c r="O244" s="156"/>
    </row>
    <row r="245" spans="1:15" ht="18" customHeight="1" x14ac:dyDescent="0.15">
      <c r="A245" s="619"/>
      <c r="B245" s="620"/>
      <c r="C245" s="159"/>
      <c r="D245" s="159"/>
      <c r="E245" s="173" t="s">
        <v>415</v>
      </c>
      <c r="F245" s="173"/>
      <c r="G245" s="157"/>
      <c r="H245" s="157"/>
      <c r="I245" s="158"/>
      <c r="J245" s="160"/>
      <c r="K245" s="160"/>
      <c r="L245" s="158"/>
      <c r="M245" s="157">
        <v>12</v>
      </c>
      <c r="N245" s="157" t="s">
        <v>159</v>
      </c>
      <c r="O245" s="156">
        <f t="shared" ref="O245:O247" si="3">M245</f>
        <v>12</v>
      </c>
    </row>
    <row r="246" spans="1:15" ht="18" customHeight="1" x14ac:dyDescent="0.15">
      <c r="A246" s="619"/>
      <c r="B246" s="620"/>
      <c r="C246" s="159"/>
      <c r="D246" s="159"/>
      <c r="E246" s="637" t="s">
        <v>416</v>
      </c>
      <c r="F246" s="633"/>
      <c r="G246" s="157"/>
      <c r="H246" s="157"/>
      <c r="I246" s="158"/>
      <c r="J246" s="160"/>
      <c r="K246" s="160"/>
      <c r="L246" s="158"/>
      <c r="M246" s="157">
        <v>2</v>
      </c>
      <c r="N246" s="157" t="s">
        <v>159</v>
      </c>
      <c r="O246" s="156">
        <f t="shared" si="3"/>
        <v>2</v>
      </c>
    </row>
    <row r="247" spans="1:15" ht="18" customHeight="1" x14ac:dyDescent="0.15">
      <c r="A247" s="619"/>
      <c r="B247" s="620"/>
      <c r="C247" s="159"/>
      <c r="D247" s="159"/>
      <c r="E247" s="637" t="s">
        <v>417</v>
      </c>
      <c r="F247" s="633"/>
      <c r="G247" s="157"/>
      <c r="H247" s="157"/>
      <c r="I247" s="158"/>
      <c r="J247" s="160"/>
      <c r="K247" s="160"/>
      <c r="L247" s="158"/>
      <c r="M247" s="157">
        <v>1</v>
      </c>
      <c r="N247" s="157" t="s">
        <v>159</v>
      </c>
      <c r="O247" s="156">
        <f t="shared" si="3"/>
        <v>1</v>
      </c>
    </row>
    <row r="248" spans="1:15" ht="18" customHeight="1" x14ac:dyDescent="0.15">
      <c r="A248" s="628"/>
      <c r="B248" s="634"/>
      <c r="C248" s="190"/>
      <c r="D248" s="190"/>
      <c r="E248" s="409" t="s">
        <v>413</v>
      </c>
      <c r="F248" s="157"/>
      <c r="G248" s="161"/>
      <c r="H248" s="161"/>
      <c r="I248" s="162"/>
      <c r="J248" s="161"/>
      <c r="K248" s="161"/>
      <c r="L248" s="162"/>
      <c r="M248" s="161"/>
      <c r="N248" s="161"/>
      <c r="O248" s="169"/>
    </row>
    <row r="249" spans="1:15" ht="18" customHeight="1" x14ac:dyDescent="0.15">
      <c r="A249" s="626" t="s">
        <v>139</v>
      </c>
      <c r="B249" s="627"/>
      <c r="C249" s="37">
        <f>SUM(C250)</f>
        <v>45</v>
      </c>
      <c r="D249" s="37">
        <f>SUM(D250)</f>
        <v>7000</v>
      </c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6"/>
    </row>
    <row r="250" spans="1:15" ht="18" customHeight="1" x14ac:dyDescent="0.15">
      <c r="A250" s="618" t="s">
        <v>428</v>
      </c>
      <c r="B250" s="195" t="s">
        <v>27</v>
      </c>
      <c r="C250" s="460">
        <f>SUM(C251:C254)</f>
        <v>45</v>
      </c>
      <c r="D250" s="460">
        <f>SUM(D251:D254)</f>
        <v>7000</v>
      </c>
      <c r="E250" s="168"/>
      <c r="F250" s="166"/>
      <c r="G250" s="166"/>
      <c r="H250" s="166"/>
      <c r="I250" s="167"/>
      <c r="J250" s="166"/>
      <c r="K250" s="166"/>
      <c r="L250" s="167"/>
      <c r="M250" s="166"/>
      <c r="N250" s="166"/>
      <c r="O250" s="165"/>
    </row>
    <row r="251" spans="1:15" ht="18" customHeight="1" x14ac:dyDescent="0.15">
      <c r="A251" s="619"/>
      <c r="B251" s="620" t="s">
        <v>448</v>
      </c>
      <c r="C251" s="159">
        <v>45</v>
      </c>
      <c r="D251" s="164">
        <v>7000</v>
      </c>
      <c r="E251" s="404" t="s">
        <v>429</v>
      </c>
      <c r="F251" s="157"/>
      <c r="G251" s="157"/>
      <c r="H251" s="157"/>
      <c r="I251" s="158"/>
      <c r="J251" s="157"/>
      <c r="K251" s="157"/>
      <c r="L251" s="158"/>
      <c r="M251" s="157"/>
      <c r="N251" s="157"/>
      <c r="O251" s="163"/>
    </row>
    <row r="252" spans="1:15" ht="18" customHeight="1" x14ac:dyDescent="0.15">
      <c r="A252" s="619"/>
      <c r="B252" s="620"/>
      <c r="C252" s="159"/>
      <c r="D252" s="159"/>
      <c r="E252" s="409" t="s">
        <v>430</v>
      </c>
      <c r="F252" s="157"/>
      <c r="G252" s="157"/>
      <c r="H252" s="157"/>
      <c r="I252" s="158"/>
      <c r="J252" s="157"/>
      <c r="K252" s="157"/>
      <c r="L252" s="158"/>
      <c r="M252" s="157"/>
      <c r="N252" s="157"/>
      <c r="O252" s="163"/>
    </row>
    <row r="253" spans="1:15" ht="18" customHeight="1" x14ac:dyDescent="0.15">
      <c r="A253" s="619"/>
      <c r="B253" s="620"/>
      <c r="C253" s="435"/>
      <c r="D253" s="159"/>
      <c r="E253" s="157" t="s">
        <v>26</v>
      </c>
      <c r="F253" s="157"/>
      <c r="G253" s="157"/>
      <c r="H253" s="158"/>
      <c r="I253" s="158"/>
      <c r="J253" s="157">
        <v>45</v>
      </c>
      <c r="K253" s="157" t="s">
        <v>72</v>
      </c>
      <c r="L253" s="158" t="s">
        <v>71</v>
      </c>
      <c r="M253" s="157">
        <v>1</v>
      </c>
      <c r="N253" s="157" t="s">
        <v>66</v>
      </c>
      <c r="O253" s="156">
        <v>45</v>
      </c>
    </row>
    <row r="254" spans="1:15" ht="18" customHeight="1" x14ac:dyDescent="0.15">
      <c r="A254" s="619"/>
      <c r="B254" s="620"/>
      <c r="C254" s="159"/>
      <c r="D254" s="159"/>
      <c r="E254" s="371" t="s">
        <v>431</v>
      </c>
      <c r="F254" s="157"/>
      <c r="G254" s="161"/>
      <c r="H254" s="161"/>
      <c r="I254" s="162"/>
      <c r="J254" s="161"/>
      <c r="K254" s="161"/>
      <c r="L254" s="162"/>
      <c r="M254" s="161"/>
      <c r="N254" s="161"/>
      <c r="O254" s="169"/>
    </row>
    <row r="255" spans="1:15" ht="13.5" customHeight="1" x14ac:dyDescent="0.15">
      <c r="A255" s="434"/>
    </row>
    <row r="256" spans="1:15" ht="13.5" customHeight="1" x14ac:dyDescent="0.15">
      <c r="A256" s="434"/>
    </row>
    <row r="257" spans="1:1" ht="13.5" customHeight="1" x14ac:dyDescent="0.15">
      <c r="A257" s="434"/>
    </row>
    <row r="258" spans="1:1" ht="13.5" customHeight="1" x14ac:dyDescent="0.15">
      <c r="A258" s="434"/>
    </row>
    <row r="259" spans="1:1" ht="13.5" customHeight="1" x14ac:dyDescent="0.15">
      <c r="A259" s="434"/>
    </row>
    <row r="260" spans="1:1" ht="13.5" customHeight="1" x14ac:dyDescent="0.15">
      <c r="A260" s="434"/>
    </row>
    <row r="261" spans="1:1" ht="13.5" customHeight="1" x14ac:dyDescent="0.15">
      <c r="A261" s="434"/>
    </row>
    <row r="262" spans="1:1" ht="13.5" customHeight="1" x14ac:dyDescent="0.15">
      <c r="A262" s="434"/>
    </row>
    <row r="263" spans="1:1" ht="13.5" customHeight="1" x14ac:dyDescent="0.15">
      <c r="A263" s="434"/>
    </row>
    <row r="264" spans="1:1" ht="13.5" customHeight="1" x14ac:dyDescent="0.15">
      <c r="A264" s="434"/>
    </row>
    <row r="265" spans="1:1" ht="13.5" customHeight="1" x14ac:dyDescent="0.15">
      <c r="A265" s="434"/>
    </row>
    <row r="266" spans="1:1" ht="13.5" customHeight="1" x14ac:dyDescent="0.15">
      <c r="A266" s="434"/>
    </row>
    <row r="267" spans="1:1" ht="13.5" customHeight="1" x14ac:dyDescent="0.15">
      <c r="A267" s="434"/>
    </row>
    <row r="268" spans="1:1" ht="13.5" customHeight="1" x14ac:dyDescent="0.15">
      <c r="A268" s="434"/>
    </row>
    <row r="269" spans="1:1" ht="13.5" customHeight="1" x14ac:dyDescent="0.15">
      <c r="A269" s="434"/>
    </row>
    <row r="270" spans="1:1" ht="13.5" customHeight="1" x14ac:dyDescent="0.15">
      <c r="A270" s="434"/>
    </row>
    <row r="271" spans="1:1" ht="13.5" customHeight="1" x14ac:dyDescent="0.15">
      <c r="A271" s="434"/>
    </row>
    <row r="272" spans="1:1" ht="13.5" customHeight="1" x14ac:dyDescent="0.15">
      <c r="A272" s="434"/>
    </row>
    <row r="273" spans="1:1" ht="13.5" customHeight="1" x14ac:dyDescent="0.15">
      <c r="A273" s="434"/>
    </row>
    <row r="274" spans="1:1" ht="13.5" customHeight="1" x14ac:dyDescent="0.15">
      <c r="A274" s="434"/>
    </row>
    <row r="275" spans="1:1" ht="13.5" customHeight="1" x14ac:dyDescent="0.15">
      <c r="A275" s="434"/>
    </row>
    <row r="276" spans="1:1" ht="13.5" customHeight="1" x14ac:dyDescent="0.15">
      <c r="A276" s="434"/>
    </row>
  </sheetData>
  <mergeCells count="49">
    <mergeCell ref="A6:A31"/>
    <mergeCell ref="B7:B13"/>
    <mergeCell ref="B15:B26"/>
    <mergeCell ref="B28:B31"/>
    <mergeCell ref="A5:B5"/>
    <mergeCell ref="A1:O1"/>
    <mergeCell ref="B2:B3"/>
    <mergeCell ref="C2:D2"/>
    <mergeCell ref="E2:O4"/>
    <mergeCell ref="A4:B4"/>
    <mergeCell ref="A32:A70"/>
    <mergeCell ref="B33:B39"/>
    <mergeCell ref="B41:B70"/>
    <mergeCell ref="A71:B71"/>
    <mergeCell ref="A124:A162"/>
    <mergeCell ref="B125:B150"/>
    <mergeCell ref="B152:B162"/>
    <mergeCell ref="A72:A123"/>
    <mergeCell ref="B77:B123"/>
    <mergeCell ref="A163:A185"/>
    <mergeCell ref="B164:B185"/>
    <mergeCell ref="E164:J164"/>
    <mergeCell ref="E180:J180"/>
    <mergeCell ref="E168:J168"/>
    <mergeCell ref="E172:L172"/>
    <mergeCell ref="E176:J176"/>
    <mergeCell ref="E188:L188"/>
    <mergeCell ref="B198:B202"/>
    <mergeCell ref="E201:F201"/>
    <mergeCell ref="B238:B248"/>
    <mergeCell ref="E209:J209"/>
    <mergeCell ref="B214:B236"/>
    <mergeCell ref="E230:F230"/>
    <mergeCell ref="E246:F246"/>
    <mergeCell ref="E247:F247"/>
    <mergeCell ref="E205:K205"/>
    <mergeCell ref="E217:F217"/>
    <mergeCell ref="E218:F218"/>
    <mergeCell ref="E219:F219"/>
    <mergeCell ref="E220:F220"/>
    <mergeCell ref="A250:A254"/>
    <mergeCell ref="B251:B254"/>
    <mergeCell ref="A186:B186"/>
    <mergeCell ref="A187:A202"/>
    <mergeCell ref="B188:B196"/>
    <mergeCell ref="A203:B203"/>
    <mergeCell ref="A204:A248"/>
    <mergeCell ref="B205:B212"/>
    <mergeCell ref="A249:B249"/>
  </mergeCells>
  <phoneticPr fontId="14" type="noConversion"/>
  <printOptions horizontalCentered="1" gridLines="1"/>
  <pageMargins left="0.11811023622047245" right="0.11811023622047245" top="0.59055118110236227" bottom="0.6692913385826772" header="0.47244094488188981" footer="0"/>
  <pageSetup paperSize="9" scale="81" fitToHeight="0" orientation="portrait" r:id="rId1"/>
  <rowBreaks count="5" manualBreakCount="5">
    <brk id="44" max="14" man="1"/>
    <brk id="88" max="14" man="1"/>
    <brk id="134" max="14" man="1"/>
    <brk id="179" max="14" man="1"/>
    <brk id="225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88"/>
  <sheetViews>
    <sheetView view="pageBreakPreview" zoomScale="115" zoomScaleSheetLayoutView="115" workbookViewId="0">
      <selection sqref="A1:I1"/>
    </sheetView>
  </sheetViews>
  <sheetFormatPr defaultRowHeight="13.5" x14ac:dyDescent="0.15"/>
  <cols>
    <col min="1" max="1" width="5.5546875" style="44" customWidth="1"/>
    <col min="2" max="2" width="9.5546875" customWidth="1"/>
    <col min="3" max="3" width="9.6640625" bestFit="1" customWidth="1"/>
    <col min="4" max="6" width="11.6640625" customWidth="1"/>
    <col min="7" max="8" width="14.6640625" customWidth="1"/>
    <col min="9" max="9" width="14.6640625" style="46" customWidth="1"/>
    <col min="10" max="10" width="11.44140625" bestFit="1" customWidth="1"/>
    <col min="11" max="11" width="11.5546875" bestFit="1" customWidth="1"/>
  </cols>
  <sheetData>
    <row r="1" spans="1:18" ht="25.5" customHeight="1" x14ac:dyDescent="0.15">
      <c r="A1" s="656" t="s">
        <v>426</v>
      </c>
      <c r="B1" s="657"/>
      <c r="C1" s="657"/>
      <c r="D1" s="657"/>
      <c r="E1" s="657"/>
      <c r="F1" s="657"/>
      <c r="G1" s="657"/>
      <c r="H1" s="657"/>
      <c r="I1" s="658"/>
    </row>
    <row r="2" spans="1:18" ht="24" customHeight="1" thickBot="1" x14ac:dyDescent="0.2">
      <c r="A2" s="209" t="s">
        <v>47</v>
      </c>
      <c r="B2" s="210"/>
      <c r="C2" s="210"/>
      <c r="D2" s="207"/>
      <c r="E2" s="207"/>
      <c r="F2" s="207"/>
      <c r="G2" s="208"/>
      <c r="H2" s="659" t="s">
        <v>36</v>
      </c>
      <c r="I2" s="660"/>
    </row>
    <row r="3" spans="1:18" ht="18" customHeight="1" x14ac:dyDescent="0.15">
      <c r="A3" s="661" t="s">
        <v>61</v>
      </c>
      <c r="B3" s="663" t="s">
        <v>62</v>
      </c>
      <c r="C3" s="663" t="s">
        <v>60</v>
      </c>
      <c r="D3" s="663" t="s">
        <v>63</v>
      </c>
      <c r="E3" s="663" t="s">
        <v>106</v>
      </c>
      <c r="F3" s="663"/>
      <c r="G3" s="665" t="s">
        <v>99</v>
      </c>
      <c r="H3" s="667" t="s">
        <v>168</v>
      </c>
      <c r="I3" s="669" t="s">
        <v>31</v>
      </c>
    </row>
    <row r="4" spans="1:18" x14ac:dyDescent="0.15">
      <c r="A4" s="662"/>
      <c r="B4" s="664"/>
      <c r="C4" s="664"/>
      <c r="D4" s="664"/>
      <c r="E4" s="451" t="s">
        <v>107</v>
      </c>
      <c r="F4" s="452" t="s">
        <v>427</v>
      </c>
      <c r="G4" s="666"/>
      <c r="H4" s="668"/>
      <c r="I4" s="670"/>
      <c r="K4" s="29"/>
      <c r="L4" s="53"/>
      <c r="M4" s="53"/>
      <c r="N4" s="53"/>
      <c r="O4" s="53"/>
      <c r="P4" s="53"/>
      <c r="Q4" s="53"/>
      <c r="R4" s="53"/>
    </row>
    <row r="5" spans="1:18" ht="24.75" customHeight="1" x14ac:dyDescent="0.15">
      <c r="A5" s="440">
        <v>1</v>
      </c>
      <c r="B5" s="441" t="s">
        <v>76</v>
      </c>
      <c r="C5" s="441" t="s">
        <v>190</v>
      </c>
      <c r="D5" s="211">
        <v>3542900</v>
      </c>
      <c r="E5" s="211">
        <v>50000</v>
      </c>
      <c r="F5" s="212">
        <v>50000</v>
      </c>
      <c r="G5" s="213">
        <f>D5+E5+F5</f>
        <v>3642900</v>
      </c>
      <c r="H5" s="213">
        <v>406790</v>
      </c>
      <c r="I5" s="214">
        <f>G5-H5</f>
        <v>3236110</v>
      </c>
      <c r="J5" s="52" t="s">
        <v>284</v>
      </c>
      <c r="K5" s="24"/>
      <c r="L5" s="3"/>
      <c r="M5" s="3"/>
      <c r="N5" s="3"/>
      <c r="O5" s="3"/>
      <c r="P5" s="3"/>
      <c r="Q5" s="3"/>
    </row>
    <row r="6" spans="1:18" ht="24.75" customHeight="1" x14ac:dyDescent="0.15">
      <c r="A6" s="440">
        <v>2</v>
      </c>
      <c r="B6" s="215" t="s">
        <v>153</v>
      </c>
      <c r="C6" s="215" t="s">
        <v>181</v>
      </c>
      <c r="D6" s="216">
        <v>2411500</v>
      </c>
      <c r="E6" s="211">
        <v>20000</v>
      </c>
      <c r="F6" s="212"/>
      <c r="G6" s="213">
        <f>D6+E6</f>
        <v>2431500</v>
      </c>
      <c r="H6" s="217">
        <v>271510</v>
      </c>
      <c r="I6" s="214">
        <f>G6-H6</f>
        <v>2159990</v>
      </c>
      <c r="K6" s="24"/>
      <c r="L6" s="3"/>
      <c r="M6" s="3"/>
      <c r="N6" s="3"/>
      <c r="O6" s="3"/>
      <c r="P6" s="3"/>
      <c r="Q6" s="3"/>
    </row>
    <row r="7" spans="1:18" ht="24.75" customHeight="1" thickBot="1" x14ac:dyDescent="0.2">
      <c r="A7" s="218">
        <v>3</v>
      </c>
      <c r="B7" s="219" t="s">
        <v>153</v>
      </c>
      <c r="C7" s="219" t="s">
        <v>278</v>
      </c>
      <c r="D7" s="220">
        <v>2411500</v>
      </c>
      <c r="E7" s="220" t="s">
        <v>108</v>
      </c>
      <c r="F7" s="221"/>
      <c r="G7" s="222">
        <f>D7</f>
        <v>2411500</v>
      </c>
      <c r="H7" s="222">
        <v>269280</v>
      </c>
      <c r="I7" s="223">
        <f>G7-H7</f>
        <v>2142220</v>
      </c>
      <c r="K7" s="24"/>
      <c r="L7" s="3"/>
      <c r="M7" s="3"/>
      <c r="N7" s="3"/>
      <c r="O7" s="3"/>
      <c r="P7" s="3"/>
      <c r="Q7" s="3"/>
    </row>
    <row r="9" spans="1:18" x14ac:dyDescent="0.15">
      <c r="E9" s="54"/>
      <c r="F9" s="54"/>
      <c r="G9" s="54"/>
    </row>
    <row r="10" spans="1:18" x14ac:dyDescent="0.15">
      <c r="G10" s="54"/>
    </row>
    <row r="11" spans="1:18" x14ac:dyDescent="0.15">
      <c r="G11" s="54"/>
    </row>
    <row r="60" spans="6:6" x14ac:dyDescent="0.15">
      <c r="F60">
        <f>D60-E60</f>
        <v>0</v>
      </c>
    </row>
    <row r="73" spans="11:16" x14ac:dyDescent="0.15">
      <c r="K73">
        <v>950000</v>
      </c>
      <c r="P73">
        <v>2</v>
      </c>
    </row>
    <row r="86" spans="11:11" x14ac:dyDescent="0.15">
      <c r="K86">
        <v>1000000</v>
      </c>
    </row>
    <row r="87" spans="11:11" x14ac:dyDescent="0.15">
      <c r="K87">
        <v>850000</v>
      </c>
    </row>
    <row r="88" spans="11:11" x14ac:dyDescent="0.15">
      <c r="K88">
        <v>1000000</v>
      </c>
    </row>
  </sheetData>
  <mergeCells count="10">
    <mergeCell ref="A1:I1"/>
    <mergeCell ref="H2:I2"/>
    <mergeCell ref="A3:A4"/>
    <mergeCell ref="B3:B4"/>
    <mergeCell ref="C3:C4"/>
    <mergeCell ref="D3:D4"/>
    <mergeCell ref="G3:G4"/>
    <mergeCell ref="H3:H4"/>
    <mergeCell ref="I3:I4"/>
    <mergeCell ref="E3:F3"/>
  </mergeCells>
  <phoneticPr fontId="14" type="noConversion"/>
  <printOptions horizontalCentered="1"/>
  <pageMargins left="0.11811023622047245" right="0.11811023622047245" top="0.78740157480314965" bottom="0.6692913385826772" header="0.62992125984251968" footer="0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7</vt:i4>
      </vt:variant>
    </vt:vector>
  </HeadingPairs>
  <TitlesOfParts>
    <vt:vector size="13" baseType="lpstr">
      <vt:lpstr>예산총칙</vt:lpstr>
      <vt:lpstr>센터 세입세출 총괄</vt:lpstr>
      <vt:lpstr>센터 세입내역</vt:lpstr>
      <vt:lpstr>센터세출내역</vt:lpstr>
      <vt:lpstr>사업계획서</vt:lpstr>
      <vt:lpstr>임직원보수일람표</vt:lpstr>
      <vt:lpstr>사업계획서!Print_Area</vt:lpstr>
      <vt:lpstr>'센터 세입내역'!Print_Area</vt:lpstr>
      <vt:lpstr>'센터 세입세출 총괄'!Print_Area</vt:lpstr>
      <vt:lpstr>센터세출내역!Print_Area</vt:lpstr>
      <vt:lpstr>예산총칙!Print_Area</vt:lpstr>
      <vt:lpstr>임직원보수일람표!Print_Area</vt:lpstr>
      <vt:lpstr>사업계획서!Print_Titles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민경 장</cp:lastModifiedBy>
  <cp:revision>2</cp:revision>
  <cp:lastPrinted>2026-01-27T08:58:13Z</cp:lastPrinted>
  <dcterms:created xsi:type="dcterms:W3CDTF">2005-08-24T08:11:51Z</dcterms:created>
  <dcterms:modified xsi:type="dcterms:W3CDTF">2026-02-12T01:34:54Z</dcterms:modified>
</cp:coreProperties>
</file>