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copy\Desktop\"/>
    </mc:Choice>
  </mc:AlternateContent>
  <xr:revisionPtr revIDLastSave="0" documentId="13_ncr:1_{F6B0E051-B457-4C32-8C52-69F408418D9A}" xr6:coauthVersionLast="47" xr6:coauthVersionMax="47" xr10:uidLastSave="{00000000-0000-0000-0000-000000000000}"/>
  <bookViews>
    <workbookView xWindow="-120" yWindow="-120" windowWidth="29040" windowHeight="15840" tabRatio="831" activeTab="3" xr2:uid="{00000000-000D-0000-FFFF-FFFF00000000}"/>
  </bookViews>
  <sheets>
    <sheet name="예산총칙" sheetId="1" r:id="rId1"/>
    <sheet name="센터 세입세출 총괄" sheetId="2" r:id="rId2"/>
    <sheet name="센터 세입내역" sheetId="3" r:id="rId3"/>
    <sheet name="센터세출내역" sheetId="4" r:id="rId4"/>
    <sheet name="사업계획서" sheetId="8" r:id="rId5"/>
    <sheet name="임직원보수일람표" sheetId="5" r:id="rId6"/>
  </sheets>
  <definedNames>
    <definedName name="_xlnm.Print_Area" localSheetId="4">사업계획서!$A$1:$O$258</definedName>
    <definedName name="_xlnm.Print_Area" localSheetId="2">'센터 세입내역'!$A$1:$I$34</definedName>
    <definedName name="_xlnm.Print_Area" localSheetId="1">'센터 세입세출 총괄'!$A$1:$L$33</definedName>
    <definedName name="_xlnm.Print_Area" localSheetId="3">센터세출내역!$A$1:$Z$111</definedName>
    <definedName name="_xlnm.Print_Area" localSheetId="0">예산총칙!$A$1:$K$25</definedName>
    <definedName name="_xlnm.Print_Area" localSheetId="5">임직원보수일람표!$A$1:$I$7</definedName>
    <definedName name="_xlnm.Print_Titles" localSheetId="4">사업계획서!$2:$3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3" l="1"/>
  <c r="AK21" i="4"/>
  <c r="AK20" i="4"/>
  <c r="L29" i="2"/>
  <c r="L28" i="2"/>
  <c r="L27" i="2"/>
  <c r="J29" i="2"/>
  <c r="J28" i="2"/>
  <c r="J27" i="2"/>
  <c r="J25" i="2"/>
  <c r="E17" i="2"/>
  <c r="E16" i="2" s="1"/>
  <c r="E18" i="2"/>
  <c r="D18" i="2"/>
  <c r="D16" i="2" s="1"/>
  <c r="D17" i="2"/>
  <c r="E15" i="2"/>
  <c r="E14" i="2"/>
  <c r="E13" i="2" s="1"/>
  <c r="D15" i="2"/>
  <c r="F15" i="2" s="1"/>
  <c r="D14" i="2"/>
  <c r="D13" i="2" s="1"/>
  <c r="E5" i="4"/>
  <c r="K20" i="2"/>
  <c r="K19" i="2"/>
  <c r="Y64" i="4"/>
  <c r="AC8" i="4"/>
  <c r="E32" i="4"/>
  <c r="D56" i="4"/>
  <c r="F56" i="4" s="1"/>
  <c r="Y56" i="4"/>
  <c r="K33" i="2"/>
  <c r="K32" i="2"/>
  <c r="D94" i="8"/>
  <c r="AE3" i="4"/>
  <c r="F13" i="2" l="1"/>
  <c r="F14" i="2"/>
  <c r="F16" i="2"/>
  <c r="F17" i="2"/>
  <c r="F18" i="2"/>
  <c r="J20" i="2"/>
  <c r="L20" i="2" s="1"/>
  <c r="O249" i="8"/>
  <c r="D246" i="8"/>
  <c r="C246" i="8"/>
  <c r="O244" i="8"/>
  <c r="C242" i="8" s="1"/>
  <c r="O240" i="8"/>
  <c r="C238" i="8" s="1"/>
  <c r="D237" i="8"/>
  <c r="O235" i="8"/>
  <c r="C233" i="8" s="1"/>
  <c r="C232" i="8" s="1"/>
  <c r="D232" i="8"/>
  <c r="D218" i="8" s="1"/>
  <c r="O230" i="8"/>
  <c r="C228" i="8" s="1"/>
  <c r="O226" i="8"/>
  <c r="C224" i="8"/>
  <c r="O222" i="8"/>
  <c r="C220" i="8" s="1"/>
  <c r="D219" i="8"/>
  <c r="O216" i="8"/>
  <c r="C213" i="8" s="1"/>
  <c r="C212" i="8" s="1"/>
  <c r="D212" i="8"/>
  <c r="O210" i="8"/>
  <c r="O209" i="8"/>
  <c r="O208" i="8"/>
  <c r="O202" i="8"/>
  <c r="C199" i="8" s="1"/>
  <c r="D198" i="8"/>
  <c r="O195" i="8"/>
  <c r="C193" i="8" s="1"/>
  <c r="O191" i="8"/>
  <c r="O190" i="8"/>
  <c r="O185" i="8"/>
  <c r="C182" i="8" s="1"/>
  <c r="D181" i="8"/>
  <c r="C176" i="8"/>
  <c r="O174" i="8"/>
  <c r="O173" i="8"/>
  <c r="O172" i="8"/>
  <c r="O171" i="8"/>
  <c r="O166" i="8"/>
  <c r="O165" i="8"/>
  <c r="O164" i="8"/>
  <c r="D160" i="8"/>
  <c r="O158" i="8"/>
  <c r="O157" i="8"/>
  <c r="O152" i="8"/>
  <c r="C150" i="8" s="1"/>
  <c r="O148" i="8"/>
  <c r="O147" i="8"/>
  <c r="O146" i="8"/>
  <c r="O145" i="8"/>
  <c r="D141" i="8"/>
  <c r="O139" i="8"/>
  <c r="O138" i="8"/>
  <c r="O137" i="8"/>
  <c r="O132" i="8"/>
  <c r="C129" i="8" s="1"/>
  <c r="O127" i="8"/>
  <c r="C124" i="8" s="1"/>
  <c r="O122" i="8"/>
  <c r="C120" i="8" s="1"/>
  <c r="O118" i="8"/>
  <c r="O117" i="8"/>
  <c r="C114" i="8" s="1"/>
  <c r="O112" i="8"/>
  <c r="C110" i="8" s="1"/>
  <c r="O108" i="8"/>
  <c r="C106" i="8" s="1"/>
  <c r="O104" i="8"/>
  <c r="C102" i="8" s="1"/>
  <c r="O100" i="8"/>
  <c r="O99" i="8"/>
  <c r="O98" i="8"/>
  <c r="O91" i="8"/>
  <c r="O90" i="8"/>
  <c r="O89" i="8"/>
  <c r="O88" i="8"/>
  <c r="O87" i="8"/>
  <c r="O86" i="8"/>
  <c r="O81" i="8"/>
  <c r="C79" i="8" s="1"/>
  <c r="O77" i="8"/>
  <c r="O76" i="8"/>
  <c r="O75" i="8"/>
  <c r="O74" i="8"/>
  <c r="O73" i="8"/>
  <c r="O72" i="8"/>
  <c r="O67" i="8"/>
  <c r="O66" i="8"/>
  <c r="O63" i="8"/>
  <c r="C61" i="8" s="1"/>
  <c r="O59" i="8"/>
  <c r="C57" i="8" s="1"/>
  <c r="D56" i="8"/>
  <c r="O54" i="8"/>
  <c r="C52" i="8" s="1"/>
  <c r="O50" i="8"/>
  <c r="C48" i="8"/>
  <c r="O46" i="8"/>
  <c r="C44" i="8" s="1"/>
  <c r="O42" i="8"/>
  <c r="C40" i="8" s="1"/>
  <c r="O38" i="8"/>
  <c r="O37" i="8"/>
  <c r="O36" i="8"/>
  <c r="C33" i="8" s="1"/>
  <c r="D32" i="8"/>
  <c r="O30" i="8"/>
  <c r="C28" i="8" s="1"/>
  <c r="C27" i="8" s="1"/>
  <c r="D27" i="8"/>
  <c r="O25" i="8"/>
  <c r="O24" i="8"/>
  <c r="O23" i="8"/>
  <c r="O22" i="8"/>
  <c r="O21" i="8"/>
  <c r="O20" i="8"/>
  <c r="O19" i="8"/>
  <c r="O18" i="8"/>
  <c r="D14" i="8"/>
  <c r="C7" i="8"/>
  <c r="C6" i="8" s="1"/>
  <c r="D6" i="8"/>
  <c r="H19" i="3"/>
  <c r="H11" i="3"/>
  <c r="AB34" i="4"/>
  <c r="Y79" i="4"/>
  <c r="Y80" i="4"/>
  <c r="E106" i="4"/>
  <c r="K31" i="2" s="1"/>
  <c r="D107" i="4"/>
  <c r="Y68" i="4"/>
  <c r="Y67" i="4"/>
  <c r="Y66" i="4"/>
  <c r="Y83" i="4"/>
  <c r="Y82" i="4"/>
  <c r="Y77" i="4"/>
  <c r="Y76" i="4"/>
  <c r="Y75" i="4"/>
  <c r="Y74" i="4"/>
  <c r="Y73" i="4"/>
  <c r="Y72" i="4"/>
  <c r="Y71" i="4"/>
  <c r="D197" i="8" l="1"/>
  <c r="C134" i="8"/>
  <c r="C65" i="8"/>
  <c r="F107" i="4"/>
  <c r="J32" i="2"/>
  <c r="L32" i="2" s="1"/>
  <c r="C154" i="8"/>
  <c r="D93" i="8"/>
  <c r="C237" i="8"/>
  <c r="C205" i="8"/>
  <c r="C161" i="8"/>
  <c r="C83" i="8"/>
  <c r="D5" i="8"/>
  <c r="C69" i="8"/>
  <c r="C56" i="8" s="1"/>
  <c r="C95" i="8"/>
  <c r="C168" i="8"/>
  <c r="C181" i="8"/>
  <c r="C15" i="8"/>
  <c r="C14" i="8" s="1"/>
  <c r="C142" i="8"/>
  <c r="C198" i="8"/>
  <c r="C197" i="8" s="1"/>
  <c r="C32" i="8"/>
  <c r="C94" i="8"/>
  <c r="C219" i="8"/>
  <c r="Y69" i="4"/>
  <c r="Y84" i="4"/>
  <c r="Y21" i="4"/>
  <c r="Y20" i="4"/>
  <c r="AA108" i="4"/>
  <c r="AD19" i="4"/>
  <c r="AH18" i="4"/>
  <c r="AF21" i="4"/>
  <c r="AH21" i="4"/>
  <c r="D105" i="4"/>
  <c r="J30" i="2" s="1"/>
  <c r="Y110" i="4"/>
  <c r="Y109" i="4"/>
  <c r="Y108" i="4"/>
  <c r="AF17" i="4"/>
  <c r="AF12" i="4"/>
  <c r="AH12" i="4"/>
  <c r="Y8" i="4"/>
  <c r="Y9" i="4"/>
  <c r="Y10" i="4"/>
  <c r="Y12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Y33" i="4"/>
  <c r="Y41" i="4"/>
  <c r="Y40" i="4"/>
  <c r="Y39" i="4"/>
  <c r="Y38" i="4"/>
  <c r="Y37" i="4"/>
  <c r="Y36" i="4"/>
  <c r="AD68" i="4"/>
  <c r="C141" i="8" l="1"/>
  <c r="C218" i="8"/>
  <c r="D4" i="8"/>
  <c r="C5" i="8"/>
  <c r="C160" i="8"/>
  <c r="C93" i="8" s="1"/>
  <c r="Y111" i="4"/>
  <c r="G6" i="5"/>
  <c r="G5" i="5"/>
  <c r="H33" i="3"/>
  <c r="Y7" i="4"/>
  <c r="Y27" i="4"/>
  <c r="Y16" i="4"/>
  <c r="Y17" i="4"/>
  <c r="Y15" i="4"/>
  <c r="Y26" i="4"/>
  <c r="Y25" i="4"/>
  <c r="Y24" i="4"/>
  <c r="Y23" i="4"/>
  <c r="Y35" i="4"/>
  <c r="Y42" i="4" s="1"/>
  <c r="Y28" i="4" l="1"/>
  <c r="C4" i="8"/>
  <c r="Y19" i="4"/>
  <c r="AF77" i="4"/>
  <c r="AE77" i="4"/>
  <c r="AD75" i="4"/>
  <c r="AE73" i="4"/>
  <c r="AD76" i="4"/>
  <c r="AD80" i="4"/>
  <c r="AD79" i="4"/>
  <c r="AD74" i="4"/>
  <c r="AD71" i="4"/>
  <c r="AD82" i="4"/>
  <c r="AD83" i="4"/>
  <c r="AD85" i="4"/>
  <c r="AD93" i="4"/>
  <c r="AD90" i="4"/>
  <c r="AD89" i="4"/>
  <c r="AE94" i="4"/>
  <c r="AD94" i="4" s="1"/>
  <c r="AF73" i="4"/>
  <c r="Q11" i="4"/>
  <c r="Y11" i="4" s="1"/>
  <c r="AD77" i="4" l="1"/>
  <c r="AD73" i="4"/>
  <c r="D23" i="3"/>
  <c r="E6" i="4"/>
  <c r="D108" i="4"/>
  <c r="J33" i="2" s="1"/>
  <c r="F105" i="4"/>
  <c r="E62" i="4"/>
  <c r="E61" i="4" s="1"/>
  <c r="F108" i="4" l="1"/>
  <c r="F106" i="4" s="1"/>
  <c r="D106" i="4"/>
  <c r="J31" i="2" s="1"/>
  <c r="L31" i="2" s="1"/>
  <c r="Y101" i="4"/>
  <c r="Y102" i="4" s="1"/>
  <c r="D101" i="4" s="1"/>
  <c r="F101" i="4" s="1"/>
  <c r="D21" i="4" l="1"/>
  <c r="AC112" i="4"/>
  <c r="Y99" i="4"/>
  <c r="Y98" i="4"/>
  <c r="Y97" i="4" l="1"/>
  <c r="Y100" i="4" l="1"/>
  <c r="D97" i="4" s="1"/>
  <c r="F97" i="4" s="1"/>
  <c r="Y45" i="4"/>
  <c r="E25" i="3" l="1"/>
  <c r="Y103" i="4" l="1"/>
  <c r="Y104" i="4" l="1"/>
  <c r="D103" i="4" s="1"/>
  <c r="F103" i="4" s="1"/>
  <c r="E21" i="3" l="1"/>
  <c r="D28" i="3"/>
  <c r="D22" i="3"/>
  <c r="Y44" i="4" l="1"/>
  <c r="Y43" i="4"/>
  <c r="Y30" i="4"/>
  <c r="Y29" i="4"/>
  <c r="AA26" i="4"/>
  <c r="AA25" i="4"/>
  <c r="D7" i="4" l="1"/>
  <c r="D14" i="4"/>
  <c r="Y46" i="4"/>
  <c r="D43" i="4" s="1"/>
  <c r="F43" i="4" s="1"/>
  <c r="Y54" i="4"/>
  <c r="Y53" i="4"/>
  <c r="Y51" i="4"/>
  <c r="Y86" i="4"/>
  <c r="Y85" i="4"/>
  <c r="Y94" i="4"/>
  <c r="Y93" i="4"/>
  <c r="Y91" i="4"/>
  <c r="Y90" i="4"/>
  <c r="Y89" i="4"/>
  <c r="AB112" i="4"/>
  <c r="H27" i="3"/>
  <c r="D25" i="3" s="1"/>
  <c r="F25" i="3" s="1"/>
  <c r="E8" i="2"/>
  <c r="E6" i="2"/>
  <c r="E12" i="2"/>
  <c r="E11" i="2"/>
  <c r="E10" i="2" s="1"/>
  <c r="Y55" i="4" l="1"/>
  <c r="D70" i="4"/>
  <c r="F70" i="4" s="1"/>
  <c r="Y96" i="4"/>
  <c r="D88" i="4" s="1"/>
  <c r="Y87" i="4"/>
  <c r="D11" i="2" l="1"/>
  <c r="D10" i="2" s="1"/>
  <c r="D12" i="2"/>
  <c r="L22" i="3"/>
  <c r="K20" i="3"/>
  <c r="K35" i="3" s="1"/>
  <c r="J10" i="3"/>
  <c r="J9" i="3"/>
  <c r="J7" i="3"/>
  <c r="J6" i="3"/>
  <c r="J5" i="3"/>
  <c r="D5" i="3"/>
  <c r="M7" i="3" l="1"/>
  <c r="J35" i="3"/>
  <c r="L35" i="3"/>
  <c r="AC113" i="4" s="1"/>
  <c r="AB113" i="4"/>
  <c r="F22" i="3"/>
  <c r="F23" i="3"/>
  <c r="AA7" i="4"/>
  <c r="D21" i="3"/>
  <c r="F21" i="3" l="1"/>
  <c r="I5" i="5"/>
  <c r="F28" i="3" l="1"/>
  <c r="E29" i="3" l="1"/>
  <c r="F11" i="2" l="1"/>
  <c r="D34" i="3" l="1"/>
  <c r="F34" i="3" s="1"/>
  <c r="D30" i="3"/>
  <c r="D20" i="3"/>
  <c r="F20" i="3" s="1"/>
  <c r="D13" i="3"/>
  <c r="D12" i="3" l="1"/>
  <c r="D8" i="2"/>
  <c r="F13" i="3"/>
  <c r="F30" i="3"/>
  <c r="F8" i="2" l="1"/>
  <c r="D33" i="4"/>
  <c r="F33" i="4" l="1"/>
  <c r="E9" i="2"/>
  <c r="E7" i="2" s="1"/>
  <c r="E5" i="2" s="1"/>
  <c r="Y50" i="4" l="1"/>
  <c r="Y49" i="4"/>
  <c r="Y48" i="4"/>
  <c r="Y47" i="4"/>
  <c r="E4" i="4"/>
  <c r="D20" i="4"/>
  <c r="F74" i="3"/>
  <c r="E24" i="3"/>
  <c r="E12" i="3"/>
  <c r="F57" i="2"/>
  <c r="Y52" i="4" l="1"/>
  <c r="D34" i="4"/>
  <c r="E4" i="3"/>
  <c r="F88" i="4"/>
  <c r="Y31" i="4"/>
  <c r="D29" i="4" s="1"/>
  <c r="D22" i="4"/>
  <c r="F22" i="4" s="1"/>
  <c r="AA9" i="4"/>
  <c r="AD14" i="4" s="1"/>
  <c r="F7" i="4"/>
  <c r="D53" i="4"/>
  <c r="D85" i="4"/>
  <c r="F85" i="4" s="1"/>
  <c r="D29" i="3"/>
  <c r="D63" i="4"/>
  <c r="D62" i="4" s="1"/>
  <c r="F20" i="4"/>
  <c r="D9" i="2"/>
  <c r="F21" i="4"/>
  <c r="D24" i="3"/>
  <c r="F12" i="2"/>
  <c r="F9" i="2" l="1"/>
  <c r="D7" i="2"/>
  <c r="F53" i="4"/>
  <c r="J19" i="2"/>
  <c r="L19" i="2" s="1"/>
  <c r="F29" i="4"/>
  <c r="D6" i="4"/>
  <c r="D5" i="4" s="1"/>
  <c r="F63" i="4"/>
  <c r="F34" i="4"/>
  <c r="F32" i="4" s="1"/>
  <c r="AA112" i="4"/>
  <c r="AA113" i="4" s="1"/>
  <c r="F24" i="3"/>
  <c r="F7" i="2"/>
  <c r="F12" i="3"/>
  <c r="F5" i="3"/>
  <c r="D6" i="2"/>
  <c r="D4" i="3"/>
  <c r="F29" i="3"/>
  <c r="D47" i="4"/>
  <c r="F47" i="4" s="1"/>
  <c r="F14" i="4"/>
  <c r="F10" i="2"/>
  <c r="F6" i="2" l="1"/>
  <c r="D5" i="2"/>
  <c r="F5" i="2" s="1"/>
  <c r="D32" i="4"/>
  <c r="J14" i="2" s="1"/>
  <c r="D61" i="4"/>
  <c r="F62" i="4"/>
  <c r="F4" i="3"/>
  <c r="D4" i="4" l="1"/>
  <c r="F61" i="4"/>
  <c r="G7" i="5"/>
  <c r="I7" i="5" s="1"/>
  <c r="I6" i="5"/>
  <c r="F4" i="4" l="1"/>
  <c r="F6" i="4"/>
  <c r="F5" i="4"/>
  <c r="L33" i="2" l="1"/>
  <c r="K16" i="2" l="1"/>
  <c r="F60" i="5" l="1"/>
  <c r="J9" i="2" l="1"/>
  <c r="K21" i="2" l="1"/>
  <c r="K14" i="2"/>
  <c r="K7" i="2"/>
  <c r="K30" i="2"/>
  <c r="K26" i="2"/>
  <c r="K25" i="2"/>
  <c r="K24" i="2"/>
  <c r="K23" i="2"/>
  <c r="K18" i="2"/>
  <c r="K17" i="2"/>
  <c r="K15" i="2"/>
  <c r="K13" i="2"/>
  <c r="K12" i="2"/>
  <c r="K11" i="2"/>
  <c r="K10" i="2"/>
  <c r="K9" i="2"/>
  <c r="L9" i="2" s="1"/>
  <c r="K8" i="2"/>
  <c r="L30" i="2" l="1"/>
  <c r="J24" i="2"/>
  <c r="L24" i="2" s="1"/>
  <c r="J26" i="2"/>
  <c r="L26" i="2" s="1"/>
  <c r="K22" i="2"/>
  <c r="J10" i="2"/>
  <c r="L10" i="2" s="1"/>
  <c r="J15" i="2"/>
  <c r="L15" i="2" s="1"/>
  <c r="J11" i="2"/>
  <c r="L11" i="2" s="1"/>
  <c r="K6" i="2" l="1"/>
  <c r="K5" i="2" s="1"/>
  <c r="J17" i="2"/>
  <c r="L17" i="2" s="1"/>
  <c r="J18" i="2"/>
  <c r="L18" i="2" s="1"/>
  <c r="J23" i="2"/>
  <c r="L23" i="2" s="1"/>
  <c r="L25" i="2"/>
  <c r="J13" i="2"/>
  <c r="L13" i="2" s="1"/>
  <c r="J16" i="2" l="1"/>
  <c r="L16" i="2" s="1"/>
  <c r="J12" i="2"/>
  <c r="L12" i="2" s="1"/>
  <c r="J8" i="2"/>
  <c r="L8" i="2" s="1"/>
  <c r="J22" i="2"/>
  <c r="L22" i="2" s="1"/>
  <c r="L14" i="2" l="1"/>
  <c r="J7" i="2"/>
  <c r="J6" i="2" s="1"/>
  <c r="J21" i="2"/>
  <c r="J5" i="2" l="1"/>
  <c r="L7" i="2"/>
  <c r="L21" i="2"/>
  <c r="L6" i="2" l="1"/>
  <c r="L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김주연</author>
  </authors>
  <commentList>
    <comment ref="AF67" authorId="0" shapeId="0" xr:uid="{18B38197-CFA7-4BAB-9F2E-D4819E465323}">
      <text>
        <r>
          <rPr>
            <b/>
            <sz val="9"/>
            <color indexed="81"/>
            <rFont val="돋움"/>
            <family val="3"/>
            <charset val="129"/>
          </rPr>
          <t>희망등불 2명, 실버모닝벨 3명, 밑반찬 청년2명</t>
        </r>
      </text>
    </comment>
    <comment ref="AF68" authorId="0" shapeId="0" xr:uid="{2DE1F674-BE14-4F6E-B315-D62B96AAC4C8}">
      <text>
        <r>
          <rPr>
            <b/>
            <sz val="9"/>
            <color indexed="81"/>
            <rFont val="돋움"/>
            <family val="3"/>
            <charset val="129"/>
          </rPr>
          <t>티에프텍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김재현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사랑이꽃피는한의원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건강예찬</t>
        </r>
        <r>
          <rPr>
            <b/>
            <sz val="9"/>
            <color indexed="81"/>
            <rFont val="Tahoma"/>
            <family val="2"/>
          </rPr>
          <t xml:space="preserve">  + </t>
        </r>
        <r>
          <rPr>
            <b/>
            <sz val="9"/>
            <color indexed="81"/>
            <rFont val="돋움"/>
            <family val="3"/>
            <charset val="129"/>
          </rPr>
          <t>최가네한쌈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장수오리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목운정</t>
        </r>
      </text>
    </comment>
    <comment ref="AB101" authorId="0" shapeId="0" xr:uid="{374B5C21-D67A-42D6-A004-134C8FBB03FE}">
      <text>
        <r>
          <rPr>
            <b/>
            <sz val="9"/>
            <color indexed="81"/>
            <rFont val="Tahoma"/>
            <family val="2"/>
          </rPr>
          <t>6,667,100</t>
        </r>
        <r>
          <rPr>
            <b/>
            <sz val="9"/>
            <color indexed="81"/>
            <rFont val="돋움"/>
            <family val="3"/>
            <charset val="129"/>
          </rPr>
          <t>원</t>
        </r>
      </text>
    </comment>
  </commentList>
</comments>
</file>

<file path=xl/sharedStrings.xml><?xml version="1.0" encoding="utf-8"?>
<sst xmlns="http://schemas.openxmlformats.org/spreadsheetml/2006/main" count="1390" uniqueCount="465">
  <si>
    <t>=</t>
  </si>
  <si>
    <t>여비</t>
  </si>
  <si>
    <t>소계</t>
  </si>
  <si>
    <t>차량비</t>
  </si>
  <si>
    <t>%</t>
  </si>
  <si>
    <t>이월금</t>
  </si>
  <si>
    <t>잡수입</t>
  </si>
  <si>
    <t>￭ 주요내용 : 이동에 불편이 있는 세대에 병원동행 및 외출 보조</t>
  </si>
  <si>
    <t>￭ 주요내용 : 후원활동의 지속적 관리를 위한 소식지 및 연하장 배포</t>
  </si>
  <si>
    <t>￭ 주요내용 : 자원봉사자들의 지속적이고 연속적인 활동을 위한 관리</t>
  </si>
  <si>
    <t>￭ 주요내용 : 위, 장 장애를 겪는 대상자에게 야쿠르트 지원 및 안부확인</t>
  </si>
  <si>
    <t>￭ 주요내용 : 대상 노인 직접 방문, 전화, 내방상담 후 상담일지 기록</t>
  </si>
  <si>
    <t>세              출</t>
  </si>
  <si>
    <t xml:space="preserve"> □ 대상자상담 (방문/내방/전화)</t>
  </si>
  <si>
    <t xml:space="preserve"> - 연말 연하장 제작 및 배포</t>
  </si>
  <si>
    <t xml:space="preserve"> □ 실버모닝벨 안부확인서비스</t>
  </si>
  <si>
    <t xml:space="preserve"> □ 자원봉사자 모집 및 발굴</t>
  </si>
  <si>
    <t xml:space="preserve"> - 활동관리(VMS, 활동일지)</t>
  </si>
  <si>
    <t xml:space="preserve"> □ 자원봉사자 교육 및 간담회</t>
  </si>
  <si>
    <t>비지정
후원금</t>
  </si>
  <si>
    <t>여  비</t>
  </si>
  <si>
    <t>비지정후원금</t>
  </si>
  <si>
    <t>산 출 내 역</t>
  </si>
  <si>
    <t>보조금
수입</t>
  </si>
  <si>
    <t>시·도
보조금</t>
  </si>
  <si>
    <t>후원금
수입</t>
  </si>
  <si>
    <t>지정후원금</t>
  </si>
  <si>
    <t>소  계</t>
  </si>
  <si>
    <t>공공요금</t>
  </si>
  <si>
    <t>지정
후원금</t>
  </si>
  <si>
    <t>제세
공과금</t>
  </si>
  <si>
    <t>￭ 목표</t>
  </si>
  <si>
    <t>소  계</t>
  </si>
  <si>
    <t>목표(명)</t>
  </si>
  <si>
    <t>계   획</t>
  </si>
  <si>
    <t>세부사업명</t>
  </si>
  <si>
    <t>차감
지급액</t>
  </si>
  <si>
    <t>산출 내역</t>
  </si>
  <si>
    <t>기관
운영비</t>
  </si>
  <si>
    <t xml:space="preserve">소 계 </t>
  </si>
  <si>
    <t>기타
후생경비</t>
  </si>
  <si>
    <t xml:space="preserve"> □ 팀간담회</t>
  </si>
  <si>
    <t>(단위:원)</t>
  </si>
  <si>
    <t xml:space="preserve"> – 협력구축</t>
  </si>
  <si>
    <t xml:space="preserve"> - 김장지원</t>
  </si>
  <si>
    <t>명/개소=</t>
  </si>
  <si>
    <t xml:space="preserve"> □ 사례관리</t>
  </si>
  <si>
    <t>기타사업</t>
  </si>
  <si>
    <t xml:space="preserve">합   계 </t>
  </si>
  <si>
    <t xml:space="preserve">  (단 위 : 천 원)</t>
  </si>
  <si>
    <t>세          입</t>
  </si>
  <si>
    <t>￭ 수행시기 : 주1회</t>
  </si>
  <si>
    <t>￭ 수행시기 : 주 5회</t>
  </si>
  <si>
    <t xml:space="preserve"> □ 병원 및 외출동행</t>
  </si>
  <si>
    <t>임 · 직원 보수일람표</t>
  </si>
  <si>
    <t>세          출</t>
  </si>
  <si>
    <t>￭ 수행시기 : (매분기)</t>
  </si>
  <si>
    <t xml:space="preserve"> - 소식지 제작 및 배포</t>
  </si>
  <si>
    <t>￭ 수행시기 : 상,하반기</t>
  </si>
  <si>
    <t xml:space="preserve"> □ 밑반찬 지원   </t>
  </si>
  <si>
    <t>어진샘재가노인지원서비스센터</t>
  </si>
  <si>
    <t xml:space="preserve"> - 대상자선정 및 심의</t>
  </si>
  <si>
    <t xml:space="preserve"> □ 후원자개발 및 관리</t>
  </si>
  <si>
    <t>위기상황관리
및긴급지원</t>
  </si>
  <si>
    <t>￭ 수행시기 : 1월, 9월</t>
  </si>
  <si>
    <t xml:space="preserve"> □ 지역자원연계 및 개발</t>
  </si>
  <si>
    <t>위기상황
관리및
긴급지원</t>
  </si>
  <si>
    <t>￭ 주요내용 : 직원회의를 통한 사업의 효과성 도모</t>
  </si>
  <si>
    <t>￭ 주요내용 : 언론 및 홈페이지 등을 통한 사업홍보</t>
  </si>
  <si>
    <t>￭ 주요내용 : 직원 연수 및 교육, 행사참여, 직원포상</t>
  </si>
  <si>
    <t>￭ 주요내용 : 대상노인에게 지역자원연계 물품 배분</t>
  </si>
  <si>
    <t>￭ 주요내용 : 분기별 1회 사업보고 및 사업 논의</t>
  </si>
  <si>
    <t xml:space="preserve"> 계</t>
  </si>
  <si>
    <t>사업비</t>
  </si>
  <si>
    <t>잡지출</t>
  </si>
  <si>
    <t>반환금</t>
  </si>
  <si>
    <t>성명</t>
  </si>
  <si>
    <t>순위</t>
  </si>
  <si>
    <t>직종</t>
  </si>
  <si>
    <t>본봉</t>
  </si>
  <si>
    <t>)</t>
  </si>
  <si>
    <t>회</t>
  </si>
  <si>
    <t>회=</t>
  </si>
  <si>
    <t>(</t>
  </si>
  <si>
    <t>+</t>
  </si>
  <si>
    <t>개월=</t>
  </si>
  <si>
    <t>제수당</t>
  </si>
  <si>
    <t>×</t>
  </si>
  <si>
    <t>명</t>
  </si>
  <si>
    <t>일</t>
  </si>
  <si>
    <t>주</t>
  </si>
  <si>
    <t>일=</t>
  </si>
  <si>
    <t>예산</t>
  </si>
  <si>
    <t>센터장</t>
  </si>
  <si>
    <t>사 업</t>
  </si>
  <si>
    <t>곳</t>
  </si>
  <si>
    <t>분 류</t>
  </si>
  <si>
    <t>￭ 주요내용 : 개인 후원자 및 신규 후원단체, 후원업체 발굴</t>
  </si>
  <si>
    <t>￭ 주요내용 : 주 1회 전화상담 및 수시 가정방문 서비스 진행</t>
  </si>
  <si>
    <t>￭ 주요내용 : 대상노인에게 후원물품 배분</t>
  </si>
  <si>
    <t>기타예금
이자수입</t>
  </si>
  <si>
    <t>사회보험
부담금</t>
  </si>
  <si>
    <t>퇴직금및
퇴직적립금</t>
  </si>
  <si>
    <t>수용비및
수수료</t>
  </si>
  <si>
    <t>￭ 수행시기 : 상시</t>
  </si>
  <si>
    <t>증감
(A-B)</t>
  </si>
  <si>
    <t xml:space="preserve"> □ 후원자 관리</t>
  </si>
  <si>
    <t>￭ 수행시기 : 매월</t>
  </si>
  <si>
    <t xml:space="preserve"> □ 운영위원회</t>
  </si>
  <si>
    <t xml:space="preserve"> □ 김장 지원</t>
  </si>
  <si>
    <t xml:space="preserve"> - 한약지원서비스</t>
  </si>
  <si>
    <t>￭ 수행시기 : 5월</t>
  </si>
  <si>
    <t xml:space="preserve"> □ 결연후원금 지원</t>
  </si>
  <si>
    <t xml:space="preserve"> - 감사의 날</t>
  </si>
  <si>
    <t xml:space="preserve"> □ 야쿠르트 지원</t>
  </si>
  <si>
    <t xml:space="preserve"> - 연하장 발송</t>
  </si>
  <si>
    <t xml:space="preserve"> - 자원봉사자 상담</t>
  </si>
  <si>
    <t xml:space="preserve"> □ 자원봉사자 관리</t>
  </si>
  <si>
    <t xml:space="preserve"> - 소식지 발송</t>
  </si>
  <si>
    <t xml:space="preserve"> □ 후원물품지원</t>
  </si>
  <si>
    <t xml:space="preserve"> - 밑반찬 연계지원</t>
  </si>
  <si>
    <t>위기관리
체계구축</t>
  </si>
  <si>
    <t xml:space="preserve"> - 결연후원금</t>
  </si>
  <si>
    <t xml:space="preserve"> - 야쿠르트지원</t>
  </si>
  <si>
    <t>욕구기반
서비스</t>
  </si>
  <si>
    <t>급여</t>
  </si>
  <si>
    <t>관</t>
  </si>
  <si>
    <t>목</t>
  </si>
  <si>
    <t>계</t>
  </si>
  <si>
    <t>항</t>
  </si>
  <si>
    <t>개월</t>
  </si>
  <si>
    <t>*</t>
  </si>
  <si>
    <t>총계</t>
  </si>
  <si>
    <t>원</t>
  </si>
  <si>
    <t>￭ 주요내용 : 설날, 추석 명절맞이 용품 지원</t>
  </si>
  <si>
    <t>￭ 주요내용 : 매월 결연대상에게 결연후원금 지급</t>
  </si>
  <si>
    <t>￭ 주요내용 : 센터에서 필요한 자원봉사자 모집</t>
  </si>
  <si>
    <t>수당</t>
    <phoneticPr fontId="15" type="noConversion"/>
  </si>
  <si>
    <t>급여차액
보전수당</t>
    <phoneticPr fontId="15" type="noConversion"/>
  </si>
  <si>
    <t>가족수당</t>
    <phoneticPr fontId="15" type="noConversion"/>
  </si>
  <si>
    <t>-</t>
    <phoneticPr fontId="15" type="noConversion"/>
  </si>
  <si>
    <t>□ 어진샘재가노인지원서비스센터 세출내역2</t>
    <phoneticPr fontId="15" type="noConversion"/>
  </si>
  <si>
    <t>=</t>
    <phoneticPr fontId="15" type="noConversion"/>
  </si>
  <si>
    <t>발굴체계
구축</t>
  </si>
  <si>
    <t>사례관리</t>
  </si>
  <si>
    <t xml:space="preserve"> - 대상자연계 및 발굴</t>
  </si>
  <si>
    <t xml:space="preserve"> - 대상자 서비스 모니터링</t>
  </si>
  <si>
    <t xml:space="preserve"> - 사례회의</t>
  </si>
  <si>
    <t xml:space="preserve"> - 대상자 만족도 및 욕구조사 </t>
  </si>
  <si>
    <t xml:space="preserve"> - 대상자 기능상태평가</t>
  </si>
  <si>
    <t>￭ 주요내용 : 대상자 선정 및 재사정, 모니터링, 서비스 점검, 사례평가 등 전반적인 사례관리</t>
  </si>
  <si>
    <t>정보통신
기반
일상생활
안전지원</t>
  </si>
  <si>
    <t xml:space="preserve"> □ ICT기반 일상생활관리- 정보통신 기기를 통한 일상생활안전지원 </t>
  </si>
  <si>
    <t>￭ 주요내용 : 응급호출확인 연계를 통한 야간안전확인 및 긴급상황 관리</t>
  </si>
  <si>
    <t>노인상담및
정보제공</t>
  </si>
  <si>
    <t>￭ 주요내용 : 야쿠르트 대상자 모니터링</t>
  </si>
  <si>
    <t xml:space="preserve"> □ 서비스 및 정보제공 </t>
  </si>
  <si>
    <t>￭ 주요내용 : 사회보험, 공공부조, 사회복지 다양한 서비스 정보안내 및 연계, 전문상담 연계 등</t>
  </si>
  <si>
    <t>통합지원
체계
구축</t>
  </si>
  <si>
    <t xml:space="preserve"> - 자원봉사자간담회</t>
  </si>
  <si>
    <t>￭ 주요내용 : 자원봉사자 활동역량 강화 및 의욕고취, 소속감 증대</t>
  </si>
  <si>
    <t xml:space="preserve"> - 개인후원 및 단체후원 관리</t>
  </si>
  <si>
    <t xml:space="preserve"> - 희망등불봉사단 LED교체</t>
  </si>
  <si>
    <t>￭ 주요내용 : 주거환경이 열악한 세대에 주거환경 개선</t>
  </si>
  <si>
    <t xml:space="preserve"> □ 급식지원연게</t>
  </si>
  <si>
    <t xml:space="preserve"> - 어진샘 급식지원</t>
  </si>
  <si>
    <t xml:space="preserve"> - 푸드뱅크 후원</t>
  </si>
  <si>
    <t>신체적
위기관리</t>
  </si>
  <si>
    <t>□ 노인성질환 관리교육</t>
  </si>
  <si>
    <t xml:space="preserve"> - 낙상예방교육</t>
  </si>
  <si>
    <t xml:space="preserve"> - 구강관리교육</t>
  </si>
  <si>
    <t xml:space="preserve"> - 응급처치교육</t>
  </si>
  <si>
    <t>￭ 주요내용 : 경도인지장애 예방, 방문간호팀 연계 찾아가는 운동처방, 건강체크 등 신체건강증진 연계</t>
  </si>
  <si>
    <t xml:space="preserve"> □ 의료연계 서비스</t>
  </si>
  <si>
    <t xml:space="preserve"> - 의료연계 및 지원서비스</t>
  </si>
  <si>
    <t xml:space="preserve">￭ 주요내용 : 지역자원연계를 통한 병원진료연계, 물리치료, 한약지원 </t>
  </si>
  <si>
    <t>￭ 주요내용 : 대상자의 치매예방 및 우울감소를 위한 다양한 작업요법, 정신건강 통합교육 PG</t>
  </si>
  <si>
    <t xml:space="preserve"> □ 정신건강 관련교육</t>
  </si>
  <si>
    <t xml:space="preserve"> - 노인학대예방교육</t>
  </si>
  <si>
    <t xml:space="preserve"> - 고독 및 자살, 우울예방교육</t>
  </si>
  <si>
    <t>사회적
위기관리</t>
  </si>
  <si>
    <t xml:space="preserve"> □ 문화 나들이 - 소규모 지역밀착형 문화생활지원 </t>
  </si>
  <si>
    <t>권리옹호
사업</t>
  </si>
  <si>
    <t xml:space="preserve"> □ 인식개선 홍보사업  </t>
  </si>
  <si>
    <t xml:space="preserve"> □ 노인권리옹호를 위한 교육</t>
  </si>
  <si>
    <t xml:space="preserve"> - 사기예방교육</t>
  </si>
  <si>
    <t>긴급지원</t>
  </si>
  <si>
    <t xml:space="preserve"> □ 긴급지원</t>
  </si>
  <si>
    <t>곳=</t>
  </si>
  <si>
    <t xml:space="preserve"> - 긴급사례지원</t>
  </si>
  <si>
    <t xml:space="preserve"> □ 어버이날 행사  </t>
  </si>
  <si>
    <t>건</t>
  </si>
  <si>
    <t xml:space="preserve"> □ 명절맞이 지원  </t>
  </si>
  <si>
    <t xml:space="preserve"> □ 직원 연수 및 교육</t>
  </si>
  <si>
    <t xml:space="preserve"> □ 밑반찬 모니터링</t>
  </si>
  <si>
    <t xml:space="preserve"> □ 야쿠르트 모니터링</t>
  </si>
  <si>
    <t>회</t>
    <phoneticPr fontId="15" type="noConversion"/>
  </si>
  <si>
    <t>명</t>
    <phoneticPr fontId="15" type="noConversion"/>
  </si>
  <si>
    <t>개월</t>
    <phoneticPr fontId="15" type="noConversion"/>
  </si>
  <si>
    <t>사업내용</t>
    <phoneticPr fontId="15" type="noConversion"/>
  </si>
  <si>
    <t>계</t>
    <phoneticPr fontId="15" type="noConversion"/>
  </si>
  <si>
    <t xml:space="preserve"> □ 민관자원 협력체계구축</t>
    <phoneticPr fontId="15" type="noConversion"/>
  </si>
  <si>
    <t xml:space="preserve"> - 사례종결평가서</t>
    <phoneticPr fontId="15" type="noConversion"/>
  </si>
  <si>
    <t xml:space="preserve"> - 대상자 사례평가</t>
    <phoneticPr fontId="15" type="noConversion"/>
  </si>
  <si>
    <t>일=</t>
    <phoneticPr fontId="15" type="noConversion"/>
  </si>
  <si>
    <t>￭ 주요내용 : 복지서비스 정보교육, 혹서기 및 혹한기, 사기예방교육 등</t>
    <phoneticPr fontId="21" type="noConversion"/>
  </si>
  <si>
    <t xml:space="preserve"> - 감사편지 전달</t>
    <phoneticPr fontId="21" type="noConversion"/>
  </si>
  <si>
    <t xml:space="preserve"> □ 주거안정 지원</t>
    <phoneticPr fontId="21" type="noConversion"/>
  </si>
  <si>
    <t xml:space="preserve">□ 정신건강 인지통합 프로그램 </t>
    <phoneticPr fontId="15" type="noConversion"/>
  </si>
  <si>
    <t xml:space="preserve"> 정신건강 통합교육 P/G</t>
    <phoneticPr fontId="21" type="noConversion"/>
  </si>
  <si>
    <t xml:space="preserve"> 치매조기검진지원 연계</t>
    <phoneticPr fontId="21" type="noConversion"/>
  </si>
  <si>
    <t xml:space="preserve"> - 알콜중독예방교육</t>
    <phoneticPr fontId="21" type="noConversion"/>
  </si>
  <si>
    <t xml:space="preserve"> - 웰다잉 교육</t>
    <phoneticPr fontId="21" type="noConversion"/>
  </si>
  <si>
    <t xml:space="preserve">위
기
상
황
관
리
</t>
    <phoneticPr fontId="21" type="noConversion"/>
  </si>
  <si>
    <t>기타사업</t>
    <phoneticPr fontId="21" type="noConversion"/>
  </si>
  <si>
    <t>운영위원회</t>
    <phoneticPr fontId="15" type="noConversion"/>
  </si>
  <si>
    <t>직원연수 및 교육</t>
    <phoneticPr fontId="15" type="noConversion"/>
  </si>
  <si>
    <t>후원금
수입</t>
    <phoneticPr fontId="15" type="noConversion"/>
  </si>
  <si>
    <t>(</t>
    <phoneticPr fontId="15" type="noConversion"/>
  </si>
  <si>
    <t>원</t>
    <phoneticPr fontId="15" type="noConversion"/>
  </si>
  <si>
    <t>*</t>
    <phoneticPr fontId="15" type="noConversion"/>
  </si>
  <si>
    <t>)</t>
    <phoneticPr fontId="15" type="noConversion"/>
  </si>
  <si>
    <t>+</t>
    <phoneticPr fontId="15" type="noConversion"/>
  </si>
  <si>
    <t>(명절휴가비)</t>
    <phoneticPr fontId="15" type="noConversion"/>
  </si>
  <si>
    <t>(복지포인트)</t>
    <phoneticPr fontId="15" type="noConversion"/>
  </si>
  <si>
    <t>사회복지사</t>
    <phoneticPr fontId="15" type="noConversion"/>
  </si>
  <si>
    <t xml:space="preserve"> - 주거안정지원</t>
    <phoneticPr fontId="15" type="noConversion"/>
  </si>
  <si>
    <t xml:space="preserve"> - 자원봉사자 평가회</t>
    <phoneticPr fontId="15" type="noConversion"/>
  </si>
  <si>
    <t xml:space="preserve">                   다양한 매체를 통한 기관홍보, 홍보물품 제작을 통한 기관의 역할 및 대내외 홍보</t>
    <phoneticPr fontId="15" type="noConversion"/>
  </si>
  <si>
    <t xml:space="preserve"> - 노인인권 및 노인학대예방교육</t>
    <phoneticPr fontId="15" type="noConversion"/>
  </si>
  <si>
    <t xml:space="preserve"> - 노인성폭력예방교육</t>
    <phoneticPr fontId="15" type="noConversion"/>
  </si>
  <si>
    <t>￭ 주요내용 : 재가노인을 위한 노인인권 및 인권감수성 교육, 교육교재 마련을 통한 재가노인 인권보호 교육</t>
    <phoneticPr fontId="15" type="noConversion"/>
  </si>
  <si>
    <t xml:space="preserve"> 치매예방 관련교육</t>
    <phoneticPr fontId="21" type="noConversion"/>
  </si>
  <si>
    <t>￭ 주요내용 : 식사준비에 어려운 대상에게 노인급식 서비스 연계 지원</t>
    <phoneticPr fontId="15" type="noConversion"/>
  </si>
  <si>
    <t>￭ 주요내용 : 밑반찬 준비에 어려운 대상에게 밑반찬, 국 배달 지원</t>
    <phoneticPr fontId="15" type="noConversion"/>
  </si>
  <si>
    <t xml:space="preserve"> - 정신건강 인지통합교육p/g</t>
    <phoneticPr fontId="15" type="noConversion"/>
  </si>
  <si>
    <t xml:space="preserve"> – 봉사자관리감사의날</t>
    <phoneticPr fontId="15" type="noConversion"/>
  </si>
  <si>
    <t xml:space="preserve"> – 후원자관리감사의날</t>
    <phoneticPr fontId="15" type="noConversion"/>
  </si>
  <si>
    <t>주</t>
    <phoneticPr fontId="15" type="noConversion"/>
  </si>
  <si>
    <t xml:space="preserve"> - 비정기적 자원연계지원</t>
    <phoneticPr fontId="15" type="noConversion"/>
  </si>
  <si>
    <t xml:space="preserve"> - 생활안전교육</t>
    <phoneticPr fontId="15" type="noConversion"/>
  </si>
  <si>
    <t>회=</t>
    <phoneticPr fontId="15" type="noConversion"/>
  </si>
  <si>
    <t xml:space="preserve"> □ 지역사회 자원 활용 사회참여 프로그램</t>
    <phoneticPr fontId="15" type="noConversion"/>
  </si>
  <si>
    <t xml:space="preserve"> - 주거개선연계사업 </t>
    <phoneticPr fontId="15" type="noConversion"/>
  </si>
  <si>
    <t xml:space="preserve"> - 대상자발굴상담</t>
    <phoneticPr fontId="15" type="noConversion"/>
  </si>
  <si>
    <t xml:space="preserve"> - 대상자종결상담</t>
    <phoneticPr fontId="15" type="noConversion"/>
  </si>
  <si>
    <t>￭ 주요내용 : 밑반찬, 국지원 서비스 대상자 모니터링</t>
    <phoneticPr fontId="15" type="noConversion"/>
  </si>
  <si>
    <t>욕구기반위기관리서비스제공</t>
    <phoneticPr fontId="15" type="noConversion"/>
  </si>
  <si>
    <t xml:space="preserve"> - 직원교육</t>
    <phoneticPr fontId="15" type="noConversion"/>
  </si>
  <si>
    <t>정신적
위기관리</t>
    <phoneticPr fontId="21" type="noConversion"/>
  </si>
  <si>
    <t xml:space="preserve"> – 봉사자교육및간담회</t>
    <phoneticPr fontId="15" type="noConversion"/>
  </si>
  <si>
    <t xml:space="preserve"> – 소규모문화생활지원</t>
    <phoneticPr fontId="15" type="noConversion"/>
  </si>
  <si>
    <t xml:space="preserve"> – 사회참여활동</t>
    <phoneticPr fontId="15" type="noConversion"/>
  </si>
  <si>
    <t xml:space="preserve"> - 명절맞이행사</t>
    <phoneticPr fontId="15" type="noConversion"/>
  </si>
  <si>
    <t xml:space="preserve"> - 어버이날</t>
    <phoneticPr fontId="15" type="noConversion"/>
  </si>
  <si>
    <t xml:space="preserve"> - 팀간담회</t>
    <phoneticPr fontId="15" type="noConversion"/>
  </si>
  <si>
    <t xml:space="preserve"> - 기관 협치체계 구축</t>
  </si>
  <si>
    <t xml:space="preserve"> - 연계기관 간 사례관리 </t>
  </si>
  <si>
    <t xml:space="preserve"> - 중복서비스 조정</t>
  </si>
  <si>
    <t>공제액</t>
    <phoneticPr fontId="15" type="noConversion"/>
  </si>
  <si>
    <t>%</t>
    <phoneticPr fontId="15" type="noConversion"/>
  </si>
  <si>
    <t>소  계</t>
    <phoneticPr fontId="15" type="noConversion"/>
  </si>
  <si>
    <t xml:space="preserve"> - 대상자유선상담</t>
    <phoneticPr fontId="15" type="noConversion"/>
  </si>
  <si>
    <t xml:space="preserve"> □ 재가노인 생활교육 지원 </t>
    <phoneticPr fontId="26" type="noConversion"/>
  </si>
  <si>
    <t>￭ 수행시기 : 월 1회</t>
    <phoneticPr fontId="15" type="noConversion"/>
  </si>
  <si>
    <t xml:space="preserve"> - 자원봉사자 교육</t>
    <phoneticPr fontId="15" type="noConversion"/>
  </si>
  <si>
    <t xml:space="preserve"> - 후원자 상담</t>
    <phoneticPr fontId="15" type="noConversion"/>
  </si>
  <si>
    <t>경제적 
위기관리</t>
    <phoneticPr fontId="15" type="noConversion"/>
  </si>
  <si>
    <t xml:space="preserve"> - 방역 및 청소 지원</t>
    <phoneticPr fontId="15" type="noConversion"/>
  </si>
  <si>
    <t>￭ 수행시기 : 주 3회</t>
    <phoneticPr fontId="15" type="noConversion"/>
  </si>
  <si>
    <t>￭ 수행시기 : 상시</t>
    <phoneticPr fontId="15" type="noConversion"/>
  </si>
  <si>
    <t xml:space="preserve"> □ 대인관계증진 - 단체 신체활동 프로그램</t>
    <phoneticPr fontId="15" type="noConversion"/>
  </si>
  <si>
    <t xml:space="preserve"> - 홍보사업</t>
    <phoneticPr fontId="15" type="noConversion"/>
  </si>
  <si>
    <t>￭ 주요내용 : 발생 상황에 따라 긴급 사례관리 후 유동적인 서비스 지원</t>
    <phoneticPr fontId="15" type="noConversion"/>
  </si>
  <si>
    <t>지역사회
노인을
위한
사업</t>
    <phoneticPr fontId="26" type="noConversion"/>
  </si>
  <si>
    <t xml:space="preserve"> - 지역자원개발 및 관리</t>
    <phoneticPr fontId="15" type="noConversion"/>
  </si>
  <si>
    <t xml:space="preserve"> - 직원연수</t>
    <phoneticPr fontId="15" type="noConversion"/>
  </si>
  <si>
    <t xml:space="preserve">  - 밑반찬지원</t>
    <phoneticPr fontId="15" type="noConversion"/>
  </si>
  <si>
    <t>□ 어진샘재가노인지원서비스센터 세입내역</t>
    <phoneticPr fontId="15" type="noConversion"/>
  </si>
  <si>
    <t>퇴직적립금</t>
    <phoneticPr fontId="15" type="noConversion"/>
  </si>
  <si>
    <t>사대보험</t>
    <phoneticPr fontId="15" type="noConversion"/>
  </si>
  <si>
    <t>최다예</t>
    <phoneticPr fontId="15" type="noConversion"/>
  </si>
  <si>
    <t>□ 2025년 어진샘재가노인지원서비스센터 사업계획서</t>
    <phoneticPr fontId="15" type="noConversion"/>
  </si>
  <si>
    <t>￭ 주요내용 : 지역사회 통합사례관리, 유관기관 간 MOU체결 (행정복지센터, 치매안심센터, 유관기관 등)</t>
    <phoneticPr fontId="15" type="noConversion"/>
  </si>
  <si>
    <t>￭ 수행시기 : 11월</t>
    <phoneticPr fontId="15" type="noConversion"/>
  </si>
  <si>
    <t>￭ 주요내용 : 김장김치 지원을 통한 식생활 지원</t>
    <phoneticPr fontId="15" type="noConversion"/>
  </si>
  <si>
    <t>￭ 수행시기 : 6월, 12월</t>
    <phoneticPr fontId="15" type="noConversion"/>
  </si>
  <si>
    <t xml:space="preserve"> □ 장수사진 촬영지원</t>
    <phoneticPr fontId="15" type="noConversion"/>
  </si>
  <si>
    <t xml:space="preserve"> - 장수사진 촬영</t>
    <phoneticPr fontId="15" type="noConversion"/>
  </si>
  <si>
    <t>￭ 주요내용 : 장수사진 촬영 관련 봉사팀, 뷰티학과 섭외 및 연계를 통한 장수사진 촬영 지원</t>
    <phoneticPr fontId="15" type="noConversion"/>
  </si>
  <si>
    <t xml:space="preserve"> - 문화 나들이</t>
    <phoneticPr fontId="15" type="noConversion"/>
  </si>
  <si>
    <t>￭ 주요내용 : 지역사회 내 명소 나들이, 체험활동, 점심식사 등</t>
    <phoneticPr fontId="15" type="noConversion"/>
  </si>
  <si>
    <t xml:space="preserve"> - 지역자원활용참여(문화누리카드를 활용한 사회참여)</t>
    <phoneticPr fontId="15" type="noConversion"/>
  </si>
  <si>
    <t xml:space="preserve"> - 키오스크 및 디지털기기 체험</t>
    <phoneticPr fontId="15" type="noConversion"/>
  </si>
  <si>
    <t>￭ 주요내용 : 영화관람, 연극관람, 요트, 해변기차 탑승, 키오스크 체험 등</t>
    <phoneticPr fontId="15" type="noConversion"/>
  </si>
  <si>
    <t>￭ 주요내용 : 어버이날 기념 잔치 실시</t>
    <phoneticPr fontId="15" type="noConversion"/>
  </si>
  <si>
    <t xml:space="preserve"> - 장수사진 촬영 지원</t>
    <phoneticPr fontId="15" type="noConversion"/>
  </si>
  <si>
    <t>□ 어진샘재가노인지원서비스센터 세출내역</t>
    <phoneticPr fontId="15" type="noConversion"/>
  </si>
  <si>
    <t xml:space="preserve">어진샘재가노인지원서비스센터  </t>
    <phoneticPr fontId="15" type="noConversion"/>
  </si>
  <si>
    <t>김주연</t>
    <phoneticPr fontId="15" type="noConversion"/>
  </si>
  <si>
    <t>보조금</t>
    <phoneticPr fontId="15" type="noConversion"/>
  </si>
  <si>
    <t>후원금</t>
    <phoneticPr fontId="15" type="noConversion"/>
  </si>
  <si>
    <t>· 인건비 지원</t>
    <phoneticPr fontId="15" type="noConversion"/>
  </si>
  <si>
    <t>· 운영비 지원</t>
    <phoneticPr fontId="15" type="noConversion"/>
  </si>
  <si>
    <t>· 사업비 지원</t>
    <phoneticPr fontId="15" type="noConversion"/>
  </si>
  <si>
    <t>· 복지포인트</t>
    <phoneticPr fontId="15" type="noConversion"/>
  </si>
  <si>
    <t>· 시간외근무수당</t>
    <phoneticPr fontId="15" type="noConversion"/>
  </si>
  <si>
    <t>전년도이월금</t>
    <phoneticPr fontId="15" type="noConversion"/>
  </si>
  <si>
    <t>전년도이월금
(후원금)</t>
    <phoneticPr fontId="15" type="noConversion"/>
  </si>
  <si>
    <t>(단위:천원)</t>
    <phoneticPr fontId="15" type="noConversion"/>
  </si>
  <si>
    <t>재원</t>
    <phoneticPr fontId="15" type="noConversion"/>
  </si>
  <si>
    <t>자부담</t>
    <phoneticPr fontId="15" type="noConversion"/>
  </si>
  <si>
    <t>전입금</t>
    <phoneticPr fontId="15" type="noConversion"/>
  </si>
  <si>
    <t>법인전입금</t>
    <phoneticPr fontId="15" type="noConversion"/>
  </si>
  <si>
    <t>법인전입금
(후원금)</t>
    <phoneticPr fontId="15" type="noConversion"/>
  </si>
  <si>
    <t>· 전년도 이월금 (빨래방수입)</t>
    <phoneticPr fontId="15" type="noConversion"/>
  </si>
  <si>
    <t>· 전년도 이월금 (법인전입금)</t>
    <phoneticPr fontId="15" type="noConversion"/>
  </si>
  <si>
    <t>· 법인전입금(후원금)</t>
    <phoneticPr fontId="15" type="noConversion"/>
  </si>
  <si>
    <t>· 법인전입금</t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</si>
  <si>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발굴체계구축</t>
    </r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</si>
  <si>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통합지원체계구축</t>
    </r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</si>
  <si>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경제적위기관리</t>
    </r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</si>
  <si>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정신적위기관리</t>
    </r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</si>
  <si>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사회적위기관리</t>
    </r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</si>
  <si>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권리옹호사업</t>
    </r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</si>
  <si>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긴급지원</t>
    </r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</si>
  <si>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지역사회노인을위한사업</t>
    </r>
    <phoneticPr fontId="15" type="noConversion"/>
  </si>
  <si>
    <r>
      <rPr>
        <b/>
        <sz val="11"/>
        <rFont val="Wingdings"/>
        <charset val="2"/>
      </rPr>
      <t>n</t>
    </r>
    <r>
      <rPr>
        <b/>
        <sz val="11"/>
        <rFont val="굴림"/>
        <family val="3"/>
        <charset val="129"/>
      </rPr>
      <t xml:space="preserve"> 직원연수및교육</t>
    </r>
    <phoneticPr fontId="15" type="noConversion"/>
  </si>
  <si>
    <t>기타후생경비</t>
    <phoneticPr fontId="15" type="noConversion"/>
  </si>
  <si>
    <t>급여</t>
    <phoneticPr fontId="15" type="noConversion"/>
  </si>
  <si>
    <t>인건비</t>
    <phoneticPr fontId="15" type="noConversion"/>
  </si>
  <si>
    <t>사무비</t>
    <phoneticPr fontId="15" type="noConversion"/>
  </si>
  <si>
    <t>운영비</t>
    <phoneticPr fontId="15" type="noConversion"/>
  </si>
  <si>
    <t>업무
추진비</t>
    <phoneticPr fontId="15" type="noConversion"/>
  </si>
  <si>
    <t>소계</t>
    <phoneticPr fontId="15" type="noConversion"/>
  </si>
  <si>
    <t>이월금</t>
    <phoneticPr fontId="15" type="noConversion"/>
  </si>
  <si>
    <t>· 기타잡수입</t>
    <phoneticPr fontId="15" type="noConversion"/>
  </si>
  <si>
    <t>· 퇴직적립금</t>
    <phoneticPr fontId="15" type="noConversion"/>
  </si>
  <si>
    <t>· 사대보험</t>
    <phoneticPr fontId="15" type="noConversion"/>
  </si>
  <si>
    <t>제세공과금</t>
    <phoneticPr fontId="15" type="noConversion"/>
  </si>
  <si>
    <t>잡지출</t>
    <phoneticPr fontId="15" type="noConversion"/>
  </si>
  <si>
    <t>· 기관운영비</t>
    <phoneticPr fontId="15" type="noConversion"/>
  </si>
  <si>
    <t>· 명절선물</t>
    <phoneticPr fontId="15" type="noConversion"/>
  </si>
  <si>
    <t>· 교통비, 일비, 식비</t>
    <phoneticPr fontId="15" type="noConversion"/>
  </si>
  <si>
    <t>· 소모품구입 등</t>
    <phoneticPr fontId="15" type="noConversion"/>
  </si>
  <si>
    <t>· 컴퓨터 렌탈비</t>
    <phoneticPr fontId="15" type="noConversion"/>
  </si>
  <si>
    <t>· 프린트유지비</t>
    <phoneticPr fontId="15" type="noConversion"/>
  </si>
  <si>
    <t>· 전화요금</t>
    <phoneticPr fontId="15" type="noConversion"/>
  </si>
  <si>
    <t>· 전기요금</t>
    <phoneticPr fontId="15" type="noConversion"/>
  </si>
  <si>
    <t>· 상하수도요금</t>
    <phoneticPr fontId="15" type="noConversion"/>
  </si>
  <si>
    <t xml:space="preserve">· 신원보증(재정보증)가입 </t>
    <phoneticPr fontId="15" type="noConversion"/>
  </si>
  <si>
    <t>· 자동차보험가입</t>
    <phoneticPr fontId="15" type="noConversion"/>
  </si>
  <si>
    <t>· 자동차세납부</t>
    <phoneticPr fontId="15" type="noConversion"/>
  </si>
  <si>
    <t>· 중대사고배상책임공제보험료</t>
    <phoneticPr fontId="15" type="noConversion"/>
  </si>
  <si>
    <t>· 부산재가노인복지협회비</t>
    <phoneticPr fontId="15" type="noConversion"/>
  </si>
  <si>
    <t>· 유류비</t>
    <phoneticPr fontId="15" type="noConversion"/>
  </si>
  <si>
    <t>· 차량정비</t>
    <phoneticPr fontId="15" type="noConversion"/>
  </si>
  <si>
    <t>· 퇴직연금수수료</t>
    <phoneticPr fontId="15" type="noConversion"/>
  </si>
  <si>
    <t>· 공인인증서 갱신수수료</t>
    <phoneticPr fontId="15" type="noConversion"/>
  </si>
  <si>
    <t>· 전자결재사용료</t>
    <phoneticPr fontId="15" type="noConversion"/>
  </si>
  <si>
    <t>· 음식물처리비</t>
    <phoneticPr fontId="15" type="noConversion"/>
  </si>
  <si>
    <t>추경예산
(A)</t>
    <phoneticPr fontId="15" type="noConversion"/>
  </si>
  <si>
    <t>추경전예산 (B)</t>
    <phoneticPr fontId="15" type="noConversion"/>
  </si>
  <si>
    <t>추경전예산
(B)</t>
    <phoneticPr fontId="15" type="noConversion"/>
  </si>
  <si>
    <t>예비비및 기타</t>
    <phoneticPr fontId="15" type="noConversion"/>
  </si>
  <si>
    <t>사업비</t>
    <phoneticPr fontId="15" type="noConversion"/>
  </si>
  <si>
    <t>과장급10호봉</t>
    <phoneticPr fontId="15" type="noConversion"/>
  </si>
  <si>
    <t>기타잡수입</t>
    <phoneticPr fontId="15" type="noConversion"/>
  </si>
  <si>
    <t>기관운영비</t>
    <phoneticPr fontId="15" type="noConversion"/>
  </si>
  <si>
    <t>예비비및기타</t>
    <phoneticPr fontId="15" type="noConversion"/>
  </si>
  <si>
    <t>잔여분 사업비 전용(5%)</t>
    <phoneticPr fontId="15" type="noConversion"/>
  </si>
  <si>
    <t xml:space="preserve"> - 생필품지원</t>
    <phoneticPr fontId="15" type="noConversion"/>
  </si>
  <si>
    <t xml:space="preserve"> - 복날행사</t>
    <phoneticPr fontId="15" type="noConversion"/>
  </si>
  <si>
    <t>· 전년도 이월금 (비지정후원금)</t>
    <phoneticPr fontId="15" type="noConversion"/>
  </si>
  <si>
    <t>·시설개보수 사업</t>
    <phoneticPr fontId="15" type="noConversion"/>
  </si>
  <si>
    <t>·미술 프로그램</t>
    <phoneticPr fontId="15" type="noConversion"/>
  </si>
  <si>
    <t>·원예 프로그램</t>
    <phoneticPr fontId="15" type="noConversion"/>
  </si>
  <si>
    <t>·사업 평가회</t>
    <phoneticPr fontId="15" type="noConversion"/>
  </si>
  <si>
    <t xml:space="preserve"> - 식료품지원</t>
    <phoneticPr fontId="15" type="noConversion"/>
  </si>
  <si>
    <t>예비비</t>
    <phoneticPr fontId="15" type="noConversion"/>
  </si>
  <si>
    <t>· 예비비</t>
    <phoneticPr fontId="15" type="noConversion"/>
  </si>
  <si>
    <t>·실버안전하우스 사업</t>
    <phoneticPr fontId="15" type="noConversion"/>
  </si>
  <si>
    <t>1-10월 집행</t>
    <phoneticPr fontId="15" type="noConversion"/>
  </si>
  <si>
    <t>11-12월 집행</t>
    <phoneticPr fontId="15" type="noConversion"/>
  </si>
  <si>
    <t>0</t>
    <phoneticPr fontId="15" type="noConversion"/>
  </si>
  <si>
    <t>· 추가사업비 지원</t>
    <phoneticPr fontId="15" type="noConversion"/>
  </si>
  <si>
    <t>· 카카오같이가치 '함계하는 복날밥상'</t>
    <phoneticPr fontId="15" type="noConversion"/>
  </si>
  <si>
    <t>· KRX 생활안전119실버안전하우스</t>
    <phoneticPr fontId="15" type="noConversion"/>
  </si>
  <si>
    <t>. 개인(단체) 지정후원</t>
    <phoneticPr fontId="15" type="noConversion"/>
  </si>
  <si>
    <t>· 개인(단체) 비지정후원금</t>
    <phoneticPr fontId="15" type="noConversion"/>
  </si>
  <si>
    <t>· 결연후원금</t>
    <phoneticPr fontId="15" type="noConversion"/>
  </si>
  <si>
    <t>· 굿네이버스 우리함께 3차년도 사업</t>
    <phoneticPr fontId="15" type="noConversion"/>
  </si>
  <si>
    <t xml:space="preserve">예산은 업무수행 중 필요시 아래의 과목간 전용의 원칙에 따라 전용할 수 있다.
가. 예산과목 중 관,항의 전용은 법인 이사회의 의결을 얻는다.
나. 예산과목 중 목간전용은 대표이사결재로 처리한다. </t>
    <phoneticPr fontId="15" type="noConversion"/>
  </si>
  <si>
    <t>제1조(예산의 규모)</t>
    <phoneticPr fontId="15" type="noConversion"/>
  </si>
  <si>
    <t>제2조(예산의 내역)</t>
    <phoneticPr fontId="15" type="noConversion"/>
  </si>
  <si>
    <t>제3조(예산의 집행)</t>
    <phoneticPr fontId="15" type="noConversion"/>
  </si>
  <si>
    <t>제4조(예산의 전용)</t>
    <phoneticPr fontId="15" type="noConversion"/>
  </si>
  <si>
    <t>가.  차입금의 한도액은 없으며, 차입시 시설장의 발의하에 대표이사가 심의, 결정한다.
나.  긴급한 사유로 인한 예비비지출은 그 사용이유및 금액을 명시한 조서를 
     작성하여 대표이사의 사전승인을 받고 집행후 이사회에 보고한다. 
다.  시설이용자에 의한 수익은 시설내 운영비 및 기능보강비로 사용할 수 있다.</t>
    <phoneticPr fontId="15" type="noConversion"/>
  </si>
  <si>
    <t>제5조(예산의사용등)</t>
    <phoneticPr fontId="15" type="noConversion"/>
  </si>
  <si>
    <t>예산총칙</t>
    <phoneticPr fontId="15" type="noConversion"/>
  </si>
  <si>
    <r>
      <t>본 예산은 사회복지법인 재무</t>
    </r>
    <r>
      <rPr>
        <sz val="12"/>
        <color rgb="FF000000"/>
        <rFont val="MS Gothic"/>
        <family val="3"/>
        <charset val="128"/>
      </rPr>
      <t>․</t>
    </r>
    <r>
      <rPr>
        <sz val="12"/>
        <color rgb="FF000000"/>
        <rFont val="굴림"/>
        <family val="3"/>
        <charset val="129"/>
      </rPr>
      <t xml:space="preserve">회계규칙 및 법인의 회계규정과 관계규정을 준수하여
집행한다.
</t>
    </r>
    <phoneticPr fontId="15" type="noConversion"/>
  </si>
  <si>
    <t>· 센터장(김O호)</t>
    <phoneticPr fontId="15" type="noConversion"/>
  </si>
  <si>
    <t>· 센터장(김O연)</t>
    <phoneticPr fontId="15" type="noConversion"/>
  </si>
  <si>
    <t>· 복지사(최O예)</t>
    <phoneticPr fontId="15" type="noConversion"/>
  </si>
  <si>
    <t>· 사무원(장O경)</t>
    <phoneticPr fontId="15" type="noConversion"/>
  </si>
  <si>
    <t>시설개보수
지원사업</t>
    <phoneticPr fontId="15" type="noConversion"/>
  </si>
  <si>
    <t>· 복지사 (박O근)</t>
    <phoneticPr fontId="15" type="noConversion"/>
  </si>
  <si>
    <t>· 웰페어 백업비</t>
    <phoneticPr fontId="15" type="noConversion"/>
  </si>
  <si>
    <t>· 복지사(장O경)</t>
    <phoneticPr fontId="15" type="noConversion"/>
  </si>
  <si>
    <t>수용비 및
수수료</t>
    <phoneticPr fontId="15" type="noConversion"/>
  </si>
  <si>
    <t>(가족수당)</t>
    <phoneticPr fontId="15" type="noConversion"/>
  </si>
  <si>
    <t>(시간외수당)</t>
    <phoneticPr fontId="15" type="noConversion"/>
  </si>
  <si>
    <t>· 예금이자(보조금)</t>
    <phoneticPr fontId="15" type="noConversion"/>
  </si>
  <si>
    <t>· 예금이자(후원금)</t>
    <phoneticPr fontId="15" type="noConversion"/>
  </si>
  <si>
    <t>· 예금이자(자부담)</t>
    <phoneticPr fontId="15" type="noConversion"/>
  </si>
  <si>
    <t>총 사용가능 사업비</t>
    <phoneticPr fontId="15" type="noConversion"/>
  </si>
  <si>
    <t>· HUG주택도시보증공사시설개보수지원사업</t>
    <phoneticPr fontId="15" type="noConversion"/>
  </si>
  <si>
    <t>예상지출</t>
    <phoneticPr fontId="15" type="noConversion"/>
  </si>
  <si>
    <t>인건비예산 133,022,000</t>
    <phoneticPr fontId="15" type="noConversion"/>
  </si>
  <si>
    <t>잔액반납</t>
    <phoneticPr fontId="15" type="noConversion"/>
  </si>
  <si>
    <t>시간외예산 3,802,000</t>
    <phoneticPr fontId="15" type="noConversion"/>
  </si>
  <si>
    <t>·인건비 반환금</t>
    <phoneticPr fontId="15" type="noConversion"/>
  </si>
  <si>
    <t>·시간외수당 반환금</t>
    <phoneticPr fontId="15" type="noConversion"/>
  </si>
  <si>
    <t>·예금이자 반환금</t>
    <phoneticPr fontId="15" type="noConversion"/>
  </si>
  <si>
    <t>· 잡지출</t>
    <phoneticPr fontId="15" type="noConversion"/>
  </si>
  <si>
    <t>우리함께사업</t>
    <phoneticPr fontId="15" type="noConversion"/>
  </si>
  <si>
    <t>실버안전
하우스</t>
    <phoneticPr fontId="15" type="noConversion"/>
  </si>
  <si>
    <t>박형근</t>
    <phoneticPr fontId="15" type="noConversion"/>
  </si>
  <si>
    <t xml:space="preserve">2025년 결산추경 세입세출총괄예산 </t>
    <phoneticPr fontId="15" type="noConversion"/>
  </si>
  <si>
    <r>
      <t>2025년도 어진샘재가노인지원서비스센터 회계의결산추가경정 예산 세입</t>
    </r>
    <r>
      <rPr>
        <sz val="12"/>
        <color rgb="FF000000"/>
        <rFont val="MS Gothic"/>
        <family val="3"/>
        <charset val="128"/>
      </rPr>
      <t>․</t>
    </r>
    <r>
      <rPr>
        <sz val="12"/>
        <color rgb="FF000000"/>
        <rFont val="굴림"/>
        <family val="3"/>
        <charset val="129"/>
      </rPr>
      <t>세출 예산
편성내역은 별지와 같다.</t>
    </r>
    <phoneticPr fontId="15" type="noConversion"/>
  </si>
  <si>
    <t>위기관리체계구축</t>
    <phoneticPr fontId="15" type="noConversion"/>
  </si>
  <si>
    <t xml:space="preserve"> □ 식료품 및 생필품 지원</t>
    <phoneticPr fontId="15" type="noConversion"/>
  </si>
  <si>
    <t xml:space="preserve"> - 식료품 지원</t>
    <phoneticPr fontId="15" type="noConversion"/>
  </si>
  <si>
    <t xml:space="preserve"> - 생필품 지원</t>
    <phoneticPr fontId="15" type="noConversion"/>
  </si>
  <si>
    <t xml:space="preserve"> □ 복날행사</t>
    <phoneticPr fontId="21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</si>
  <si>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수행시기 : 8월</t>
    </r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</si>
  <si>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복날 보양식 지원</t>
    </r>
    <phoneticPr fontId="15" type="noConversion"/>
  </si>
  <si>
    <t>지원사업</t>
    <phoneticPr fontId="15" type="noConversion"/>
  </si>
  <si>
    <t>우리함께
사업</t>
    <phoneticPr fontId="26" type="noConversion"/>
  </si>
  <si>
    <t xml:space="preserve"> □ 굿네이버스 우리함께(3차년도) 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</si>
  <si>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수행시기 : 11-12월</t>
    </r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</si>
  <si>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재가노인 정신건강증진을 위한 미술, 원예 통합프로그램</t>
    </r>
    <phoneticPr fontId="15" type="noConversion"/>
  </si>
  <si>
    <t>실버안전
하우스</t>
    <phoneticPr fontId="26" type="noConversion"/>
  </si>
  <si>
    <t xml:space="preserve"> □ 실버안전하우스(위기노인 주거안정지원 공사)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</si>
  <si>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수행시기 : 11월</t>
    </r>
    <phoneticPr fontId="15" type="noConversion"/>
  </si>
  <si>
    <t>식=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</si>
  <si>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위기노인 집수리 사업</t>
    </r>
    <phoneticPr fontId="15" type="noConversion"/>
  </si>
  <si>
    <t>시설개보수
지원</t>
    <phoneticPr fontId="26" type="noConversion"/>
  </si>
  <si>
    <t xml:space="preserve"> □ HUG 주택도시보증공사 사회복지기관 시설개보수 지원사업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</si>
  <si>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5층 창호공사</t>
    </r>
    <phoneticPr fontId="15" type="noConversion"/>
  </si>
  <si>
    <t>총사업비</t>
    <phoneticPr fontId="15" type="noConversion"/>
  </si>
  <si>
    <t>2025년도 어진샘재가노인지원서비스센터 회계의 결산추가경정 예산 규모는 다음과 같다.
가. 세입예산액 : 199,030,000원
나. 세출예산액 : 199,030,000원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</si>
  <si>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생활필요물품 대상자 지원</t>
    </r>
    <phoneticPr fontId="15" type="noConversion"/>
  </si>
  <si>
    <t>￭ 주요내용 : 알콜중독, 고독 및 자살, 우울증 정신질환 예방교육</t>
    <phoneticPr fontId="15" type="noConversion"/>
  </si>
  <si>
    <r>
      <rPr>
        <sz val="10"/>
        <rFont val="MS Gothic"/>
        <family val="3"/>
        <charset val="128"/>
      </rPr>
      <t>￭</t>
    </r>
    <r>
      <rPr>
        <sz val="10"/>
        <rFont val="굴림"/>
        <family val="3"/>
        <charset val="129"/>
      </rPr>
      <t xml:space="preserve"> 주요내용 : 집단 신체활동 프로그램 진행을 통한 사회성 향상 및 대인관계 증진</t>
    </r>
    <phoneticPr fontId="15" type="noConversion"/>
  </si>
  <si>
    <t>기타운영비</t>
    <phoneticPr fontId="15" type="noConversion"/>
  </si>
  <si>
    <t>· 직원 단체복</t>
    <phoneticPr fontId="15" type="noConversion"/>
  </si>
  <si>
    <t>10월</t>
    <phoneticPr fontId="15" type="noConversion"/>
  </si>
  <si>
    <t>나가야함</t>
    <phoneticPr fontId="15" type="noConversion"/>
  </si>
  <si>
    <t>11월</t>
    <phoneticPr fontId="15" type="noConversion"/>
  </si>
  <si>
    <t>12월</t>
    <phoneticPr fontId="15" type="noConversion"/>
  </si>
  <si>
    <t>시간외(보)</t>
    <phoneticPr fontId="15" type="noConversion"/>
  </si>
  <si>
    <t>시간외(자)</t>
    <phoneticPr fontId="15" type="noConversion"/>
  </si>
  <si>
    <t>~10월</t>
    <phoneticPr fontId="15" type="noConversion"/>
  </si>
  <si>
    <t>3시간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</si>
</sst>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#,###,"/>
    <numFmt numFmtId="178" formatCode="#,##0&quot;원&quot;"/>
    <numFmt numFmtId="179" formatCode="0_);[Red]\(0\)"/>
    <numFmt numFmtId="180" formatCode="#,##0,"/>
  </numFmts>
  <fonts count="54" x14ac:knownFonts="1">
    <font>
      <sz val="11"/>
      <color rgb="FF000000"/>
      <name val="돋움"/>
    </font>
    <font>
      <sz val="11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4"/>
      <color rgb="FF000000"/>
      <name val="굴림"/>
      <family val="3"/>
      <charset val="129"/>
    </font>
    <font>
      <sz val="14"/>
      <color rgb="FF000000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20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sz val="11"/>
      <color rgb="FF000000"/>
      <name val="돋움"/>
      <family val="3"/>
      <charset val="129"/>
    </font>
    <font>
      <b/>
      <sz val="10"/>
      <name val="굴림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3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1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4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i/>
      <sz val="18"/>
      <name val="굴림"/>
      <family val="3"/>
      <charset val="129"/>
    </font>
    <font>
      <i/>
      <sz val="8"/>
      <name val="굴림"/>
      <family val="3"/>
      <charset val="129"/>
    </font>
    <font>
      <sz val="8"/>
      <color rgb="FF000000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b/>
      <sz val="11"/>
      <name val="Wingdings"/>
      <charset val="2"/>
    </font>
    <font>
      <sz val="11"/>
      <color rgb="FFFF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0"/>
      <color rgb="FF000000"/>
      <name val="굴림체"/>
      <family val="3"/>
      <charset val="129"/>
    </font>
    <font>
      <b/>
      <sz val="11.5"/>
      <color rgb="FF000000"/>
      <name val="굴림"/>
      <family val="3"/>
      <charset val="129"/>
    </font>
    <font>
      <sz val="11.5"/>
      <color rgb="FF000000"/>
      <name val="굴림"/>
      <family val="3"/>
      <charset val="129"/>
    </font>
    <font>
      <sz val="11.5"/>
      <color rgb="FF000000"/>
      <name val="돋움"/>
      <family val="3"/>
      <charset val="129"/>
    </font>
    <font>
      <sz val="13"/>
      <color rgb="FF000000"/>
      <name val="굴림"/>
      <family val="3"/>
      <charset val="129"/>
    </font>
    <font>
      <sz val="18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color rgb="FF000000"/>
      <name val="MS Gothic"/>
      <family val="3"/>
      <charset val="128"/>
    </font>
    <font>
      <b/>
      <sz val="26"/>
      <name val="굴림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3"/>
      <color rgb="FFFF0000"/>
      <name val="굴림"/>
      <family val="3"/>
      <charset val="129"/>
    </font>
    <font>
      <sz val="10"/>
      <name val="굴림"/>
      <family val="3"/>
      <charset val="128"/>
    </font>
    <font>
      <sz val="10"/>
      <name val="MS Gothic"/>
      <family val="3"/>
      <charset val="128"/>
    </font>
    <font>
      <sz val="11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 style="thin">
        <color theme="0" tint="-0.14999847407452621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41" fontId="13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3" fillId="0" borderId="0"/>
    <xf numFmtId="41" fontId="13" fillId="0" borderId="0">
      <alignment vertical="center"/>
    </xf>
    <xf numFmtId="41" fontId="13" fillId="0" borderId="0"/>
    <xf numFmtId="0" fontId="2" fillId="0" borderId="0">
      <alignment vertical="center"/>
    </xf>
    <xf numFmtId="41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730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shrinkToFit="1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16" fillId="0" borderId="0" xfId="14" applyFont="1">
      <alignment vertical="center"/>
    </xf>
    <xf numFmtId="0" fontId="17" fillId="0" borderId="0" xfId="0" applyFont="1">
      <alignment vertical="center"/>
    </xf>
    <xf numFmtId="41" fontId="17" fillId="0" borderId="0" xfId="1" applyFont="1">
      <alignment vertical="center"/>
    </xf>
    <xf numFmtId="176" fontId="19" fillId="5" borderId="53" xfId="11" applyNumberFormat="1" applyFont="1" applyFill="1" applyBorder="1" applyAlignment="1">
      <alignment horizontal="center" vertical="center"/>
    </xf>
    <xf numFmtId="176" fontId="18" fillId="5" borderId="53" xfId="11" applyNumberFormat="1" applyFont="1" applyFill="1" applyBorder="1" applyAlignment="1">
      <alignment horizontal="center" vertical="center"/>
    </xf>
    <xf numFmtId="176" fontId="19" fillId="5" borderId="53" xfId="11" applyNumberFormat="1" applyFont="1" applyFill="1" applyBorder="1" applyAlignment="1">
      <alignment horizontal="right" vertical="center"/>
    </xf>
    <xf numFmtId="176" fontId="18" fillId="5" borderId="53" xfId="11" applyNumberFormat="1" applyFont="1" applyFill="1" applyBorder="1" applyAlignment="1">
      <alignment horizontal="right" vertical="center"/>
    </xf>
    <xf numFmtId="176" fontId="14" fillId="3" borderId="34" xfId="11" applyNumberFormat="1" applyFont="1" applyFill="1" applyBorder="1" applyAlignment="1">
      <alignment horizontal="center" vertical="center"/>
    </xf>
    <xf numFmtId="176" fontId="14" fillId="3" borderId="20" xfId="11" applyNumberFormat="1" applyFont="1" applyFill="1" applyBorder="1" applyAlignment="1">
      <alignment horizontal="center" vertical="center"/>
    </xf>
    <xf numFmtId="176" fontId="16" fillId="5" borderId="3" xfId="11" applyNumberFormat="1" applyFont="1" applyFill="1" applyBorder="1" applyAlignment="1">
      <alignment horizontal="center" vertical="center"/>
    </xf>
    <xf numFmtId="176" fontId="23" fillId="7" borderId="3" xfId="11" applyNumberFormat="1" applyFont="1" applyFill="1" applyBorder="1" applyAlignment="1">
      <alignment horizontal="center" vertical="center"/>
    </xf>
    <xf numFmtId="176" fontId="23" fillId="7" borderId="68" xfId="11" applyNumberFormat="1" applyFont="1" applyFill="1" applyBorder="1" applyAlignment="1">
      <alignment horizontal="center" vertical="center"/>
    </xf>
    <xf numFmtId="176" fontId="23" fillId="7" borderId="69" xfId="11" applyNumberFormat="1" applyFont="1" applyFill="1" applyBorder="1" applyAlignment="1">
      <alignment horizontal="center" vertical="center"/>
    </xf>
    <xf numFmtId="176" fontId="19" fillId="5" borderId="57" xfId="11" applyNumberFormat="1" applyFont="1" applyFill="1" applyBorder="1" applyAlignment="1">
      <alignment horizontal="center" vertical="center"/>
    </xf>
    <xf numFmtId="176" fontId="19" fillId="5" borderId="57" xfId="11" applyNumberFormat="1" applyFont="1" applyFill="1" applyBorder="1" applyAlignment="1">
      <alignment horizontal="right" vertical="center"/>
    </xf>
    <xf numFmtId="176" fontId="19" fillId="5" borderId="55" xfId="11" applyNumberFormat="1" applyFont="1" applyFill="1" applyBorder="1" applyAlignment="1">
      <alignment horizontal="center" vertical="center"/>
    </xf>
    <xf numFmtId="176" fontId="19" fillId="5" borderId="55" xfId="11" applyNumberFormat="1" applyFont="1" applyFill="1" applyBorder="1" applyAlignment="1">
      <alignment horizontal="right" vertical="center"/>
    </xf>
    <xf numFmtId="41" fontId="7" fillId="0" borderId="6" xfId="1" applyFont="1" applyBorder="1" applyAlignment="1">
      <alignment horizontal="center" vertical="center" wrapText="1"/>
    </xf>
    <xf numFmtId="41" fontId="13" fillId="0" borderId="0" xfId="1">
      <alignment vertical="center"/>
    </xf>
    <xf numFmtId="176" fontId="23" fillId="7" borderId="16" xfId="11" applyNumberFormat="1" applyFont="1" applyFill="1" applyBorder="1" applyAlignment="1">
      <alignment horizontal="center" vertical="center"/>
    </xf>
    <xf numFmtId="176" fontId="23" fillId="7" borderId="13" xfId="11" applyNumberFormat="1" applyFont="1" applyFill="1" applyBorder="1" applyAlignment="1">
      <alignment horizontal="center" vertical="center"/>
    </xf>
    <xf numFmtId="176" fontId="14" fillId="3" borderId="2" xfId="11" applyNumberFormat="1" applyFont="1" applyFill="1" applyBorder="1" applyAlignment="1">
      <alignment horizontal="center" vertical="center"/>
    </xf>
    <xf numFmtId="176" fontId="23" fillId="7" borderId="54" xfId="11" applyNumberFormat="1" applyFont="1" applyFill="1" applyBorder="1" applyAlignment="1">
      <alignment horizontal="center" vertical="center"/>
    </xf>
    <xf numFmtId="177" fontId="7" fillId="0" borderId="6" xfId="1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176" fontId="16" fillId="0" borderId="0" xfId="11" applyNumberFormat="1" applyFont="1" applyAlignment="1">
      <alignment vertical="center"/>
    </xf>
    <xf numFmtId="41" fontId="14" fillId="3" borderId="2" xfId="5" applyFont="1" applyFill="1" applyBorder="1">
      <alignment vertical="center"/>
    </xf>
    <xf numFmtId="41" fontId="14" fillId="6" borderId="27" xfId="5" applyFont="1" applyFill="1" applyBorder="1">
      <alignment vertical="center"/>
    </xf>
    <xf numFmtId="176" fontId="23" fillId="7" borderId="0" xfId="11" applyNumberFormat="1" applyFont="1" applyFill="1" applyAlignment="1">
      <alignment horizontal="center" vertical="center"/>
    </xf>
    <xf numFmtId="41" fontId="14" fillId="0" borderId="27" xfId="5" applyFont="1" applyBorder="1" applyAlignment="1">
      <alignment horizontal="right" vertical="center"/>
    </xf>
    <xf numFmtId="0" fontId="16" fillId="0" borderId="0" xfId="17" applyFont="1">
      <alignment vertical="center"/>
    </xf>
    <xf numFmtId="41" fontId="14" fillId="6" borderId="67" xfId="5" applyFont="1" applyFill="1" applyBorder="1">
      <alignment vertical="center"/>
    </xf>
    <xf numFmtId="41" fontId="14" fillId="6" borderId="2" xfId="5" applyFont="1" applyFill="1" applyBorder="1">
      <alignment vertical="center"/>
    </xf>
    <xf numFmtId="0" fontId="13" fillId="0" borderId="0" xfId="17">
      <alignment vertical="center"/>
    </xf>
    <xf numFmtId="0" fontId="18" fillId="5" borderId="0" xfId="17" applyFont="1" applyFill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177" fontId="6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0" fillId="0" borderId="32" xfId="0" applyBorder="1">
      <alignment vertical="center"/>
    </xf>
    <xf numFmtId="177" fontId="6" fillId="0" borderId="37" xfId="0" applyNumberFormat="1" applyFont="1" applyBorder="1" applyAlignment="1">
      <alignment horizontal="center" vertical="center" shrinkToFit="1"/>
    </xf>
    <xf numFmtId="0" fontId="0" fillId="0" borderId="3" xfId="0" applyBorder="1">
      <alignment vertical="center"/>
    </xf>
    <xf numFmtId="177" fontId="10" fillId="0" borderId="0" xfId="1" applyNumberFormat="1" applyFont="1" applyAlignment="1">
      <alignment horizontal="center" vertical="center" shrinkToFit="1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1" fontId="0" fillId="0" borderId="0" xfId="0" applyNumberFormat="1">
      <alignment vertical="center"/>
    </xf>
    <xf numFmtId="41" fontId="7" fillId="2" borderId="22" xfId="1" applyFont="1" applyFill="1" applyBorder="1" applyAlignment="1">
      <alignment horizontal="center" vertical="center" wrapText="1"/>
    </xf>
    <xf numFmtId="41" fontId="7" fillId="2" borderId="21" xfId="1" applyFont="1" applyFill="1" applyBorder="1" applyAlignment="1">
      <alignment horizontal="center" vertical="center" wrapText="1"/>
    </xf>
    <xf numFmtId="177" fontId="6" fillId="0" borderId="2" xfId="1" applyNumberFormat="1" applyFont="1" applyBorder="1" applyAlignment="1">
      <alignment horizontal="right" vertical="center" wrapText="1"/>
    </xf>
    <xf numFmtId="180" fontId="6" fillId="0" borderId="2" xfId="1" applyNumberFormat="1" applyFont="1" applyBorder="1" applyAlignment="1">
      <alignment horizontal="right" vertical="center" wrapText="1"/>
    </xf>
    <xf numFmtId="41" fontId="6" fillId="0" borderId="12" xfId="1" applyFont="1" applyBorder="1" applyAlignment="1">
      <alignment horizontal="left" vertical="center" wrapText="1"/>
    </xf>
    <xf numFmtId="3" fontId="7" fillId="0" borderId="16" xfId="1" applyNumberFormat="1" applyFont="1" applyBorder="1" applyAlignment="1">
      <alignment horizontal="right" vertical="center" wrapText="1"/>
    </xf>
    <xf numFmtId="41" fontId="6" fillId="0" borderId="12" xfId="1" applyFont="1" applyBorder="1" applyAlignment="1">
      <alignment horizontal="justify" vertical="center" wrapText="1"/>
    </xf>
    <xf numFmtId="3" fontId="6" fillId="0" borderId="16" xfId="1" applyNumberFormat="1" applyFont="1" applyBorder="1" applyAlignment="1">
      <alignment horizontal="right" vertical="center"/>
    </xf>
    <xf numFmtId="41" fontId="6" fillId="0" borderId="13" xfId="1" applyFont="1" applyBorder="1" applyAlignment="1">
      <alignment horizontal="center" vertical="center"/>
    </xf>
    <xf numFmtId="3" fontId="7" fillId="0" borderId="5" xfId="1" applyNumberFormat="1" applyFont="1" applyBorder="1" applyAlignment="1">
      <alignment horizontal="right" vertical="center"/>
    </xf>
    <xf numFmtId="41" fontId="6" fillId="0" borderId="15" xfId="1" applyFont="1" applyBorder="1" applyAlignment="1">
      <alignment horizontal="center" vertical="center"/>
    </xf>
    <xf numFmtId="41" fontId="6" fillId="0" borderId="12" xfId="1" applyFont="1" applyBorder="1" applyAlignment="1">
      <alignment vertical="center" wrapText="1"/>
    </xf>
    <xf numFmtId="177" fontId="6" fillId="0" borderId="8" xfId="1" applyNumberFormat="1" applyFont="1" applyBorder="1" applyAlignment="1">
      <alignment horizontal="right" vertical="center" wrapText="1"/>
    </xf>
    <xf numFmtId="3" fontId="7" fillId="0" borderId="19" xfId="1" applyNumberFormat="1" applyFont="1" applyBorder="1" applyAlignment="1">
      <alignment horizontal="right" vertical="center" wrapText="1"/>
    </xf>
    <xf numFmtId="41" fontId="6" fillId="0" borderId="18" xfId="1" applyFont="1" applyBorder="1" applyAlignment="1">
      <alignment horizontal="center" vertical="center"/>
    </xf>
    <xf numFmtId="177" fontId="6" fillId="0" borderId="22" xfId="1" applyNumberFormat="1" applyFont="1" applyBorder="1" applyAlignment="1">
      <alignment vertical="center" wrapText="1"/>
    </xf>
    <xf numFmtId="41" fontId="6" fillId="0" borderId="3" xfId="1" applyFont="1" applyBorder="1" applyAlignment="1">
      <alignment horizontal="center" vertical="center"/>
    </xf>
    <xf numFmtId="3" fontId="7" fillId="0" borderId="75" xfId="1" applyNumberFormat="1" applyFont="1" applyBorder="1" applyAlignment="1">
      <alignment horizontal="right" vertical="center"/>
    </xf>
    <xf numFmtId="41" fontId="6" fillId="0" borderId="76" xfId="1" applyFont="1" applyBorder="1" applyAlignment="1">
      <alignment horizontal="center" vertical="center"/>
    </xf>
    <xf numFmtId="41" fontId="6" fillId="0" borderId="74" xfId="1" quotePrefix="1" applyFont="1" applyBorder="1" applyAlignment="1">
      <alignment horizontal="left" vertical="center" wrapText="1"/>
    </xf>
    <xf numFmtId="3" fontId="6" fillId="0" borderId="75" xfId="1" applyNumberFormat="1" applyFont="1" applyBorder="1" applyAlignment="1">
      <alignment horizontal="right" vertical="center" wrapText="1"/>
    </xf>
    <xf numFmtId="41" fontId="6" fillId="0" borderId="76" xfId="1" applyFont="1" applyBorder="1" applyAlignment="1">
      <alignment horizontal="center" vertical="center" wrapText="1"/>
    </xf>
    <xf numFmtId="41" fontId="6" fillId="0" borderId="77" xfId="1" quotePrefix="1" applyFont="1" applyBorder="1" applyAlignment="1">
      <alignment horizontal="left" vertical="center" wrapText="1"/>
    </xf>
    <xf numFmtId="3" fontId="6" fillId="0" borderId="78" xfId="1" applyNumberFormat="1" applyFont="1" applyBorder="1" applyAlignment="1">
      <alignment horizontal="right" vertical="center" wrapText="1"/>
    </xf>
    <xf numFmtId="41" fontId="6" fillId="0" borderId="79" xfId="1" applyFont="1" applyBorder="1" applyAlignment="1">
      <alignment horizontal="center" vertical="center" wrapText="1"/>
    </xf>
    <xf numFmtId="41" fontId="6" fillId="0" borderId="2" xfId="1" applyFont="1" applyBorder="1" applyAlignment="1">
      <alignment horizontal="center" vertical="center"/>
    </xf>
    <xf numFmtId="41" fontId="6" fillId="0" borderId="14" xfId="1" quotePrefix="1" applyFont="1" applyBorder="1" applyAlignment="1">
      <alignment horizontal="left" vertical="center" wrapText="1"/>
    </xf>
    <xf numFmtId="41" fontId="6" fillId="0" borderId="10" xfId="1" quotePrefix="1" applyFont="1" applyBorder="1" applyAlignment="1">
      <alignment horizontal="left" vertical="center" wrapText="1"/>
    </xf>
    <xf numFmtId="41" fontId="6" fillId="0" borderId="12" xfId="1" quotePrefix="1" applyFont="1" applyBorder="1" applyAlignment="1">
      <alignment vertical="center" wrapText="1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176" fontId="6" fillId="0" borderId="5" xfId="1" applyNumberFormat="1" applyFont="1" applyBorder="1" applyAlignment="1">
      <alignment vertical="center" shrinkToFit="1"/>
    </xf>
    <xf numFmtId="176" fontId="6" fillId="0" borderId="5" xfId="1" applyNumberFormat="1" applyFont="1" applyBorder="1" applyAlignment="1">
      <alignment horizontal="center" vertical="center" shrinkToFit="1"/>
    </xf>
    <xf numFmtId="176" fontId="6" fillId="0" borderId="16" xfId="1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177" fontId="6" fillId="0" borderId="26" xfId="1" applyNumberFormat="1" applyFont="1" applyBorder="1" applyAlignment="1">
      <alignment horizontal="right" vertical="center" shrinkToFit="1"/>
    </xf>
    <xf numFmtId="176" fontId="6" fillId="0" borderId="24" xfId="1" applyNumberFormat="1" applyFont="1" applyBorder="1" applyAlignment="1">
      <alignment horizontal="center" vertical="center" shrinkToFit="1"/>
    </xf>
    <xf numFmtId="176" fontId="6" fillId="0" borderId="1" xfId="1" applyNumberFormat="1" applyFont="1" applyBorder="1" applyAlignment="1">
      <alignment horizontal="center" vertical="center" shrinkToFit="1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1" xfId="1" applyNumberFormat="1" applyFont="1" applyBorder="1" applyAlignment="1">
      <alignment vertical="center" shrinkToFit="1"/>
    </xf>
    <xf numFmtId="176" fontId="6" fillId="0" borderId="14" xfId="1" applyNumberFormat="1" applyFont="1" applyBorder="1" applyAlignment="1">
      <alignment horizontal="center" vertical="center" shrinkToFit="1"/>
    </xf>
    <xf numFmtId="176" fontId="6" fillId="0" borderId="5" xfId="1" applyNumberFormat="1" applyFont="1" applyBorder="1" applyAlignment="1">
      <alignment horizontal="right" vertical="center" shrinkToFit="1"/>
    </xf>
    <xf numFmtId="176" fontId="6" fillId="0" borderId="78" xfId="1" applyNumberFormat="1" applyFont="1" applyBorder="1" applyAlignment="1">
      <alignment horizontal="right" vertical="center" shrinkToFit="1"/>
    </xf>
    <xf numFmtId="176" fontId="6" fillId="0" borderId="77" xfId="1" applyNumberFormat="1" applyFont="1" applyBorder="1" applyAlignment="1">
      <alignment vertical="center" shrinkToFit="1"/>
    </xf>
    <xf numFmtId="176" fontId="6" fillId="0" borderId="78" xfId="1" applyNumberFormat="1" applyFont="1" applyBorder="1" applyAlignment="1">
      <alignment vertical="center" shrinkToFit="1"/>
    </xf>
    <xf numFmtId="176" fontId="6" fillId="0" borderId="75" xfId="1" applyNumberFormat="1" applyFont="1" applyBorder="1" applyAlignment="1">
      <alignment vertical="center" shrinkToFit="1"/>
    </xf>
    <xf numFmtId="176" fontId="6" fillId="0" borderId="75" xfId="1" applyNumberFormat="1" applyFont="1" applyBorder="1" applyAlignment="1">
      <alignment horizontal="right" vertical="center" shrinkToFit="1"/>
    </xf>
    <xf numFmtId="176" fontId="6" fillId="0" borderId="78" xfId="1" applyNumberFormat="1" applyFont="1" applyBorder="1" applyAlignment="1">
      <alignment horizontal="left" vertical="center" shrinkToFit="1"/>
    </xf>
    <xf numFmtId="41" fontId="13" fillId="0" borderId="0" xfId="0" applyNumberFormat="1" applyFont="1">
      <alignment vertical="center"/>
    </xf>
    <xf numFmtId="177" fontId="6" fillId="0" borderId="27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vertical="center" shrinkToFit="1"/>
    </xf>
    <xf numFmtId="41" fontId="6" fillId="0" borderId="17" xfId="1" quotePrefix="1" applyFont="1" applyBorder="1" applyAlignment="1">
      <alignment vertical="center" wrapText="1"/>
    </xf>
    <xf numFmtId="41" fontId="6" fillId="10" borderId="80" xfId="1" applyFont="1" applyFill="1" applyBorder="1" applyAlignment="1">
      <alignment horizontal="left" vertical="center" wrapText="1"/>
    </xf>
    <xf numFmtId="3" fontId="7" fillId="10" borderId="81" xfId="1" applyNumberFormat="1" applyFont="1" applyFill="1" applyBorder="1" applyAlignment="1">
      <alignment horizontal="right" vertical="center" wrapText="1"/>
    </xf>
    <xf numFmtId="41" fontId="6" fillId="10" borderId="82" xfId="1" applyFont="1" applyFill="1" applyBorder="1" applyAlignment="1">
      <alignment horizontal="center" vertical="center" wrapText="1"/>
    </xf>
    <xf numFmtId="176" fontId="6" fillId="0" borderId="76" xfId="1" applyNumberFormat="1" applyFont="1" applyBorder="1" applyAlignment="1">
      <alignment horizontal="right" vertical="center" shrinkToFit="1"/>
    </xf>
    <xf numFmtId="176" fontId="6" fillId="0" borderId="79" xfId="1" applyNumberFormat="1" applyFont="1" applyBorder="1" applyAlignment="1">
      <alignment horizontal="right" vertical="center" shrinkToFit="1"/>
    </xf>
    <xf numFmtId="0" fontId="0" fillId="0" borderId="6" xfId="0" applyBorder="1">
      <alignment vertical="center"/>
    </xf>
    <xf numFmtId="176" fontId="7" fillId="10" borderId="5" xfId="1" applyNumberFormat="1" applyFont="1" applyFill="1" applyBorder="1" applyAlignment="1">
      <alignment horizontal="right" vertical="center" shrinkToFit="1"/>
    </xf>
    <xf numFmtId="176" fontId="7" fillId="10" borderId="5" xfId="1" applyNumberFormat="1" applyFont="1" applyFill="1" applyBorder="1" applyAlignment="1">
      <alignment vertical="center" shrinkToFit="1"/>
    </xf>
    <xf numFmtId="0" fontId="35" fillId="0" borderId="74" xfId="1" applyNumberFormat="1" applyFont="1" applyBorder="1" applyAlignment="1">
      <alignment vertical="center" wrapText="1" shrinkToFit="1"/>
    </xf>
    <xf numFmtId="0" fontId="35" fillId="0" borderId="75" xfId="1" applyNumberFormat="1" applyFont="1" applyBorder="1" applyAlignment="1">
      <alignment vertical="center" wrapText="1" shrinkToFit="1"/>
    </xf>
    <xf numFmtId="41" fontId="6" fillId="0" borderId="77" xfId="1" applyFont="1" applyBorder="1" applyAlignment="1">
      <alignment vertical="center" wrapText="1"/>
    </xf>
    <xf numFmtId="41" fontId="6" fillId="0" borderId="78" xfId="1" applyFont="1" applyBorder="1" applyAlignment="1">
      <alignment vertical="center" wrapText="1"/>
    </xf>
    <xf numFmtId="0" fontId="35" fillId="0" borderId="77" xfId="1" applyNumberFormat="1" applyFont="1" applyBorder="1" applyAlignment="1">
      <alignment vertical="center" wrapText="1" shrinkToFit="1"/>
    </xf>
    <xf numFmtId="0" fontId="35" fillId="0" borderId="78" xfId="1" applyNumberFormat="1" applyFont="1" applyBorder="1" applyAlignment="1">
      <alignment vertical="center" wrapText="1" shrinkToFit="1"/>
    </xf>
    <xf numFmtId="41" fontId="6" fillId="0" borderId="77" xfId="1" applyFont="1" applyBorder="1" applyAlignment="1">
      <alignment horizontal="left" vertical="center" wrapText="1"/>
    </xf>
    <xf numFmtId="41" fontId="6" fillId="0" borderId="78" xfId="1" applyFont="1" applyBorder="1" applyAlignment="1">
      <alignment horizontal="left" vertical="center" wrapText="1"/>
    </xf>
    <xf numFmtId="0" fontId="6" fillId="8" borderId="88" xfId="1" applyNumberFormat="1" applyFont="1" applyFill="1" applyBorder="1" applyAlignment="1">
      <alignment horizontal="left" vertical="center" wrapText="1"/>
    </xf>
    <xf numFmtId="0" fontId="6" fillId="8" borderId="89" xfId="1" applyNumberFormat="1" applyFont="1" applyFill="1" applyBorder="1" applyAlignment="1">
      <alignment vertical="center" wrapText="1"/>
    </xf>
    <xf numFmtId="176" fontId="6" fillId="8" borderId="89" xfId="1" applyNumberFormat="1" applyFont="1" applyFill="1" applyBorder="1" applyAlignment="1">
      <alignment vertical="center" shrinkToFit="1"/>
    </xf>
    <xf numFmtId="176" fontId="6" fillId="8" borderId="90" xfId="1" applyNumberFormat="1" applyFont="1" applyFill="1" applyBorder="1" applyAlignment="1">
      <alignment vertical="center" shrinkToFit="1"/>
    </xf>
    <xf numFmtId="176" fontId="6" fillId="8" borderId="89" xfId="1" applyNumberFormat="1" applyFont="1" applyFill="1" applyBorder="1" applyAlignment="1">
      <alignment horizontal="center" vertical="center" shrinkToFit="1"/>
    </xf>
    <xf numFmtId="176" fontId="6" fillId="0" borderId="91" xfId="1" applyNumberFormat="1" applyFont="1" applyBorder="1" applyAlignment="1">
      <alignment vertical="center" shrinkToFit="1"/>
    </xf>
    <xf numFmtId="176" fontId="6" fillId="0" borderId="90" xfId="1" applyNumberFormat="1" applyFont="1" applyBorder="1" applyAlignment="1">
      <alignment horizontal="center" vertical="center" shrinkToFit="1"/>
    </xf>
    <xf numFmtId="176" fontId="6" fillId="0" borderId="29" xfId="0" applyNumberFormat="1" applyFont="1" applyBorder="1" applyAlignment="1">
      <alignment horizontal="center" vertical="center" wrapText="1" shrinkToFit="1"/>
    </xf>
    <xf numFmtId="176" fontId="6" fillId="0" borderId="12" xfId="1" quotePrefix="1" applyNumberFormat="1" applyFont="1" applyBorder="1" applyAlignment="1">
      <alignment vertical="center" shrinkToFit="1"/>
    </xf>
    <xf numFmtId="176" fontId="6" fillId="0" borderId="16" xfId="1" applyNumberFormat="1" applyFont="1" applyBorder="1" applyAlignment="1">
      <alignment vertical="center" shrinkToFit="1"/>
    </xf>
    <xf numFmtId="176" fontId="10" fillId="0" borderId="16" xfId="1" applyNumberFormat="1" applyFont="1" applyBorder="1" applyAlignment="1">
      <alignment horizontal="center" vertical="center" shrinkToFit="1"/>
    </xf>
    <xf numFmtId="176" fontId="7" fillId="0" borderId="16" xfId="1" applyNumberFormat="1" applyFont="1" applyBorder="1" applyAlignment="1">
      <alignment vertical="center" shrinkToFit="1"/>
    </xf>
    <xf numFmtId="179" fontId="6" fillId="0" borderId="77" xfId="1" applyNumberFormat="1" applyFont="1" applyBorder="1">
      <alignment vertical="center"/>
    </xf>
    <xf numFmtId="179" fontId="6" fillId="0" borderId="78" xfId="1" applyNumberFormat="1" applyFont="1" applyBorder="1">
      <alignment vertical="center"/>
    </xf>
    <xf numFmtId="41" fontId="6" fillId="0" borderId="78" xfId="1" applyFont="1" applyBorder="1" applyAlignment="1">
      <alignment horizontal="right" vertical="center"/>
    </xf>
    <xf numFmtId="49" fontId="34" fillId="0" borderId="77" xfId="1" applyNumberFormat="1" applyFont="1" applyBorder="1" applyAlignment="1">
      <alignment horizontal="left" vertical="center" wrapText="1" shrinkToFit="1"/>
    </xf>
    <xf numFmtId="0" fontId="35" fillId="0" borderId="78" xfId="1" applyNumberFormat="1" applyFont="1" applyBorder="1" applyAlignment="1">
      <alignment horizontal="left" vertical="center" wrapText="1" shrinkToFit="1"/>
    </xf>
    <xf numFmtId="179" fontId="35" fillId="0" borderId="74" xfId="1" applyNumberFormat="1" applyFont="1" applyBorder="1" applyAlignment="1">
      <alignment horizontal="left" vertical="center"/>
    </xf>
    <xf numFmtId="179" fontId="6" fillId="0" borderId="75" xfId="1" applyNumberFormat="1" applyFont="1" applyBorder="1" applyAlignment="1">
      <alignment horizontal="left" vertical="center"/>
    </xf>
    <xf numFmtId="179" fontId="6" fillId="0" borderId="75" xfId="1" applyNumberFormat="1" applyFont="1" applyBorder="1" applyAlignment="1">
      <alignment horizontal="right" vertical="center"/>
    </xf>
    <xf numFmtId="179" fontId="35" fillId="0" borderId="77" xfId="1" applyNumberFormat="1" applyFont="1" applyBorder="1" applyAlignment="1">
      <alignment horizontal="left" vertical="center"/>
    </xf>
    <xf numFmtId="179" fontId="6" fillId="0" borderId="78" xfId="1" applyNumberFormat="1" applyFont="1" applyBorder="1" applyAlignment="1">
      <alignment horizontal="left" vertical="center"/>
    </xf>
    <xf numFmtId="179" fontId="6" fillId="0" borderId="78" xfId="1" applyNumberFormat="1" applyFont="1" applyBorder="1" applyAlignment="1">
      <alignment horizontal="right" vertical="center"/>
    </xf>
    <xf numFmtId="41" fontId="37" fillId="0" borderId="0" xfId="1" applyFont="1">
      <alignment vertical="center"/>
    </xf>
    <xf numFmtId="176" fontId="6" fillId="0" borderId="28" xfId="0" applyNumberFormat="1" applyFont="1" applyBorder="1" applyAlignment="1">
      <alignment horizontal="center" vertical="center" wrapText="1" shrinkToFit="1"/>
    </xf>
    <xf numFmtId="0" fontId="0" fillId="0" borderId="83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41" fontId="6" fillId="0" borderId="84" xfId="1" applyFont="1" applyBorder="1" applyAlignment="1">
      <alignment horizontal="right" vertical="center" wrapText="1"/>
    </xf>
    <xf numFmtId="41" fontId="6" fillId="0" borderId="85" xfId="1" applyFont="1" applyBorder="1" applyAlignment="1">
      <alignment horizontal="right" vertical="center" wrapText="1"/>
    </xf>
    <xf numFmtId="41" fontId="6" fillId="0" borderId="84" xfId="1" applyFont="1" applyBorder="1" applyAlignment="1">
      <alignment horizontal="right" vertical="center"/>
    </xf>
    <xf numFmtId="41" fontId="6" fillId="0" borderId="85" xfId="1" applyFont="1" applyBorder="1" applyAlignment="1">
      <alignment horizontal="right" vertical="center"/>
    </xf>
    <xf numFmtId="0" fontId="6" fillId="0" borderId="84" xfId="0" applyFont="1" applyBorder="1" applyAlignment="1">
      <alignment horizontal="right" vertical="center" shrinkToFit="1"/>
    </xf>
    <xf numFmtId="0" fontId="6" fillId="0" borderId="85" xfId="0" applyFont="1" applyBorder="1" applyAlignment="1">
      <alignment horizontal="right" vertical="center" shrinkToFit="1"/>
    </xf>
    <xf numFmtId="176" fontId="6" fillId="0" borderId="84" xfId="1" applyNumberFormat="1" applyFont="1" applyBorder="1" applyAlignment="1">
      <alignment horizontal="right" vertical="center" shrinkToFit="1"/>
    </xf>
    <xf numFmtId="176" fontId="6" fillId="0" borderId="85" xfId="1" applyNumberFormat="1" applyFont="1" applyBorder="1" applyAlignment="1">
      <alignment horizontal="right" vertical="center" shrinkToFit="1"/>
    </xf>
    <xf numFmtId="41" fontId="6" fillId="0" borderId="86" xfId="1" applyFont="1" applyBorder="1" applyAlignment="1">
      <alignment horizontal="right" vertical="center"/>
    </xf>
    <xf numFmtId="41" fontId="6" fillId="0" borderId="87" xfId="1" applyFont="1" applyBorder="1" applyAlignment="1">
      <alignment horizontal="right" vertical="center"/>
    </xf>
    <xf numFmtId="41" fontId="24" fillId="0" borderId="0" xfId="1" applyFont="1" applyAlignment="1">
      <alignment horizontal="right" vertical="center"/>
    </xf>
    <xf numFmtId="41" fontId="33" fillId="0" borderId="0" xfId="0" applyNumberFormat="1" applyFont="1" applyAlignment="1">
      <alignment horizontal="right" vertical="center"/>
    </xf>
    <xf numFmtId="176" fontId="16" fillId="8" borderId="3" xfId="11" applyNumberFormat="1" applyFont="1" applyFill="1" applyBorder="1" applyAlignment="1">
      <alignment horizontal="center" vertical="center"/>
    </xf>
    <xf numFmtId="176" fontId="16" fillId="8" borderId="0" xfId="11" applyNumberFormat="1" applyFont="1" applyFill="1" applyAlignment="1">
      <alignment vertical="center"/>
    </xf>
    <xf numFmtId="176" fontId="16" fillId="8" borderId="0" xfId="11" applyNumberFormat="1" applyFont="1" applyFill="1" applyAlignment="1">
      <alignment horizontal="center" vertical="center"/>
    </xf>
    <xf numFmtId="176" fontId="20" fillId="8" borderId="57" xfId="11" applyNumberFormat="1" applyFont="1" applyFill="1" applyBorder="1" applyAlignment="1">
      <alignment vertical="center"/>
    </xf>
    <xf numFmtId="0" fontId="16" fillId="8" borderId="0" xfId="13" applyFont="1" applyFill="1">
      <alignment vertical="center"/>
    </xf>
    <xf numFmtId="0" fontId="16" fillId="8" borderId="0" xfId="16" applyFont="1" applyFill="1">
      <alignment vertical="center"/>
    </xf>
    <xf numFmtId="0" fontId="16" fillId="8" borderId="0" xfId="16" applyFont="1" applyFill="1" applyAlignment="1">
      <alignment horizontal="center" vertical="center"/>
    </xf>
    <xf numFmtId="176" fontId="16" fillId="8" borderId="3" xfId="11" applyNumberFormat="1" applyFont="1" applyFill="1" applyBorder="1" applyAlignment="1">
      <alignment vertical="center"/>
    </xf>
    <xf numFmtId="176" fontId="20" fillId="8" borderId="55" xfId="11" applyNumberFormat="1" applyFont="1" applyFill="1" applyBorder="1" applyAlignment="1">
      <alignment vertical="center"/>
    </xf>
    <xf numFmtId="176" fontId="16" fillId="8" borderId="92" xfId="11" applyNumberFormat="1" applyFont="1" applyFill="1" applyBorder="1" applyAlignment="1">
      <alignment horizontal="center" vertical="center"/>
    </xf>
    <xf numFmtId="0" fontId="16" fillId="8" borderId="93" xfId="16" applyFont="1" applyFill="1" applyBorder="1" applyAlignment="1"/>
    <xf numFmtId="0" fontId="16" fillId="8" borderId="93" xfId="16" applyFont="1" applyFill="1" applyBorder="1" applyAlignment="1">
      <alignment horizontal="center"/>
    </xf>
    <xf numFmtId="176" fontId="14" fillId="8" borderId="94" xfId="11" applyNumberFormat="1" applyFont="1" applyFill="1" applyBorder="1" applyAlignment="1">
      <alignment vertical="center"/>
    </xf>
    <xf numFmtId="0" fontId="16" fillId="8" borderId="3" xfId="16" applyFont="1" applyFill="1" applyBorder="1">
      <alignment vertical="center"/>
    </xf>
    <xf numFmtId="176" fontId="16" fillId="8" borderId="60" xfId="11" applyNumberFormat="1" applyFont="1" applyFill="1" applyBorder="1" applyAlignment="1">
      <alignment vertical="center"/>
    </xf>
    <xf numFmtId="176" fontId="16" fillId="8" borderId="52" xfId="11" applyNumberFormat="1" applyFont="1" applyFill="1" applyBorder="1" applyAlignment="1">
      <alignment vertical="center"/>
    </xf>
    <xf numFmtId="176" fontId="16" fillId="8" borderId="52" xfId="11" applyNumberFormat="1" applyFont="1" applyFill="1" applyBorder="1" applyAlignment="1">
      <alignment horizontal="center" vertical="center"/>
    </xf>
    <xf numFmtId="176" fontId="20" fillId="8" borderId="58" xfId="11" applyNumberFormat="1" applyFont="1" applyFill="1" applyBorder="1" applyAlignment="1">
      <alignment vertical="center"/>
    </xf>
    <xf numFmtId="0" fontId="16" fillId="8" borderId="0" xfId="16" applyFont="1" applyFill="1" applyAlignment="1"/>
    <xf numFmtId="176" fontId="16" fillId="8" borderId="59" xfId="11" applyNumberFormat="1" applyFont="1" applyFill="1" applyBorder="1" applyAlignment="1">
      <alignment vertical="center"/>
    </xf>
    <xf numFmtId="0" fontId="16" fillId="8" borderId="0" xfId="16" applyFont="1" applyFill="1" applyAlignment="1">
      <alignment horizontal="center"/>
    </xf>
    <xf numFmtId="176" fontId="16" fillId="8" borderId="13" xfId="11" applyNumberFormat="1" applyFont="1" applyFill="1" applyBorder="1" applyAlignment="1">
      <alignment horizontal="center" vertical="center"/>
    </xf>
    <xf numFmtId="0" fontId="16" fillId="8" borderId="16" xfId="16" applyFont="1" applyFill="1" applyBorder="1" applyAlignment="1"/>
    <xf numFmtId="0" fontId="16" fillId="8" borderId="16" xfId="16" applyFont="1" applyFill="1" applyBorder="1" applyAlignment="1">
      <alignment horizontal="center"/>
    </xf>
    <xf numFmtId="176" fontId="14" fillId="8" borderId="96" xfId="11" applyNumberFormat="1" applyFont="1" applyFill="1" applyBorder="1" applyAlignment="1">
      <alignment vertical="center"/>
    </xf>
    <xf numFmtId="176" fontId="16" fillId="8" borderId="3" xfId="11" applyNumberFormat="1" applyFont="1" applyFill="1" applyBorder="1" applyAlignment="1">
      <alignment horizontal="left" vertical="center"/>
    </xf>
    <xf numFmtId="176" fontId="14" fillId="8" borderId="0" xfId="11" applyNumberFormat="1" applyFont="1" applyFill="1" applyAlignment="1">
      <alignment vertical="center"/>
    </xf>
    <xf numFmtId="176" fontId="14" fillId="8" borderId="3" xfId="11" applyNumberFormat="1" applyFont="1" applyFill="1" applyBorder="1" applyAlignment="1">
      <alignment vertical="center"/>
    </xf>
    <xf numFmtId="176" fontId="14" fillId="8" borderId="0" xfId="11" applyNumberFormat="1" applyFont="1" applyFill="1" applyAlignment="1">
      <alignment horizontal="center" vertical="center"/>
    </xf>
    <xf numFmtId="176" fontId="16" fillId="8" borderId="15" xfId="11" applyNumberFormat="1" applyFont="1" applyFill="1" applyBorder="1" applyAlignment="1">
      <alignment horizontal="center" vertical="center"/>
    </xf>
    <xf numFmtId="0" fontId="16" fillId="8" borderId="5" xfId="16" applyFont="1" applyFill="1" applyBorder="1" applyAlignment="1"/>
    <xf numFmtId="0" fontId="16" fillId="8" borderId="5" xfId="16" applyFont="1" applyFill="1" applyBorder="1" applyAlignment="1">
      <alignment horizontal="center"/>
    </xf>
    <xf numFmtId="176" fontId="14" fillId="8" borderId="72" xfId="11" applyNumberFormat="1" applyFont="1" applyFill="1" applyBorder="1" applyAlignment="1">
      <alignment vertical="center"/>
    </xf>
    <xf numFmtId="176" fontId="18" fillId="5" borderId="57" xfId="11" applyNumberFormat="1" applyFont="1" applyFill="1" applyBorder="1" applyAlignment="1">
      <alignment horizontal="right" vertical="center"/>
    </xf>
    <xf numFmtId="176" fontId="18" fillId="5" borderId="57" xfId="11" applyNumberFormat="1" applyFont="1" applyFill="1" applyBorder="1" applyAlignment="1">
      <alignment horizontal="center" vertical="center"/>
    </xf>
    <xf numFmtId="176" fontId="14" fillId="8" borderId="15" xfId="11" applyNumberFormat="1" applyFont="1" applyFill="1" applyBorder="1" applyAlignment="1">
      <alignment horizontal="center" vertical="center"/>
    </xf>
    <xf numFmtId="176" fontId="14" fillId="8" borderId="5" xfId="11" applyNumberFormat="1" applyFont="1" applyFill="1" applyBorder="1" applyAlignment="1">
      <alignment vertical="center"/>
    </xf>
    <xf numFmtId="176" fontId="16" fillId="8" borderId="5" xfId="11" applyNumberFormat="1" applyFont="1" applyFill="1" applyBorder="1" applyAlignment="1">
      <alignment vertical="center"/>
    </xf>
    <xf numFmtId="0" fontId="16" fillId="8" borderId="5" xfId="16" applyFont="1" applyFill="1" applyBorder="1" applyAlignment="1">
      <alignment horizontal="center" vertical="center"/>
    </xf>
    <xf numFmtId="0" fontId="16" fillId="8" borderId="5" xfId="16" applyFont="1" applyFill="1" applyBorder="1">
      <alignment vertical="center"/>
    </xf>
    <xf numFmtId="176" fontId="20" fillId="8" borderId="71" xfId="11" applyNumberFormat="1" applyFont="1" applyFill="1" applyBorder="1" applyAlignment="1">
      <alignment vertical="center"/>
    </xf>
    <xf numFmtId="0" fontId="16" fillId="8" borderId="3" xfId="16" applyFont="1" applyFill="1" applyBorder="1" applyAlignment="1"/>
    <xf numFmtId="176" fontId="16" fillId="8" borderId="0" xfId="11" applyNumberFormat="1" applyFont="1" applyFill="1" applyAlignment="1">
      <alignment horizontal="right" vertical="center" wrapText="1"/>
    </xf>
    <xf numFmtId="176" fontId="16" fillId="8" borderId="0" xfId="11" applyNumberFormat="1" applyFont="1" applyFill="1" applyAlignment="1">
      <alignment horizontal="center" vertical="center" wrapText="1"/>
    </xf>
    <xf numFmtId="176" fontId="16" fillId="8" borderId="0" xfId="11" applyNumberFormat="1" applyFont="1" applyFill="1" applyAlignment="1">
      <alignment horizontal="center" wrapText="1"/>
    </xf>
    <xf numFmtId="0" fontId="14" fillId="8" borderId="3" xfId="16" applyFont="1" applyFill="1" applyBorder="1">
      <alignment vertical="center"/>
    </xf>
    <xf numFmtId="0" fontId="14" fillId="8" borderId="0" xfId="16" applyFont="1" applyFill="1">
      <alignment vertical="center"/>
    </xf>
    <xf numFmtId="0" fontId="14" fillId="8" borderId="0" xfId="16" applyFont="1" applyFill="1" applyAlignment="1">
      <alignment horizontal="center" vertical="center"/>
    </xf>
    <xf numFmtId="176" fontId="20" fillId="8" borderId="22" xfId="11" applyNumberFormat="1" applyFont="1" applyFill="1" applyBorder="1" applyAlignment="1">
      <alignment vertical="center"/>
    </xf>
    <xf numFmtId="176" fontId="19" fillId="5" borderId="99" xfId="11" applyNumberFormat="1" applyFont="1" applyFill="1" applyBorder="1" applyAlignment="1">
      <alignment horizontal="center" vertical="center"/>
    </xf>
    <xf numFmtId="0" fontId="16" fillId="8" borderId="60" xfId="16" applyFont="1" applyFill="1" applyBorder="1">
      <alignment vertical="center"/>
    </xf>
    <xf numFmtId="0" fontId="16" fillId="8" borderId="52" xfId="16" applyFont="1" applyFill="1" applyBorder="1">
      <alignment vertical="center"/>
    </xf>
    <xf numFmtId="0" fontId="16" fillId="8" borderId="52" xfId="16" applyFont="1" applyFill="1" applyBorder="1" applyAlignment="1">
      <alignment horizontal="center" vertical="center"/>
    </xf>
    <xf numFmtId="176" fontId="14" fillId="8" borderId="100" xfId="11" applyNumberFormat="1" applyFont="1" applyFill="1" applyBorder="1" applyAlignment="1">
      <alignment vertical="center"/>
    </xf>
    <xf numFmtId="41" fontId="14" fillId="8" borderId="66" xfId="5" applyFont="1" applyFill="1" applyBorder="1" applyAlignment="1">
      <alignment horizontal="right" vertical="center"/>
    </xf>
    <xf numFmtId="0" fontId="16" fillId="8" borderId="0" xfId="17" applyFont="1" applyFill="1">
      <alignment vertical="center"/>
    </xf>
    <xf numFmtId="176" fontId="16" fillId="8" borderId="0" xfId="11" applyNumberFormat="1" applyFont="1" applyFill="1" applyAlignment="1">
      <alignment horizontal="right" vertical="center"/>
    </xf>
    <xf numFmtId="41" fontId="14" fillId="8" borderId="27" xfId="5" applyFont="1" applyFill="1" applyBorder="1" applyAlignment="1">
      <alignment horizontal="right" vertical="center"/>
    </xf>
    <xf numFmtId="0" fontId="13" fillId="8" borderId="3" xfId="5" applyNumberFormat="1" applyFill="1" applyBorder="1" applyAlignment="1">
      <alignment horizontal="center" vertical="center"/>
    </xf>
    <xf numFmtId="41" fontId="13" fillId="8" borderId="0" xfId="5" applyFill="1">
      <alignment vertical="center"/>
    </xf>
    <xf numFmtId="0" fontId="16" fillId="8" borderId="0" xfId="11" applyFont="1" applyFill="1" applyAlignment="1">
      <alignment horizontal="left" vertical="center"/>
    </xf>
    <xf numFmtId="0" fontId="16" fillId="8" borderId="3" xfId="11" applyFont="1" applyFill="1" applyBorder="1" applyAlignment="1">
      <alignment horizontal="left" vertical="center"/>
    </xf>
    <xf numFmtId="176" fontId="20" fillId="8" borderId="56" xfId="11" applyNumberFormat="1" applyFont="1" applyFill="1" applyBorder="1" applyAlignment="1">
      <alignment vertical="center"/>
    </xf>
    <xf numFmtId="176" fontId="16" fillId="0" borderId="92" xfId="11" applyNumberFormat="1" applyFont="1" applyBorder="1" applyAlignment="1">
      <alignment horizontal="center" vertical="center"/>
    </xf>
    <xf numFmtId="0" fontId="16" fillId="0" borderId="93" xfId="16" applyFont="1" applyBorder="1" applyAlignment="1"/>
    <xf numFmtId="0" fontId="16" fillId="0" borderId="93" xfId="16" applyFont="1" applyBorder="1" applyAlignment="1">
      <alignment horizontal="center"/>
    </xf>
    <xf numFmtId="176" fontId="14" fillId="0" borderId="100" xfId="11" applyNumberFormat="1" applyFont="1" applyBorder="1" applyAlignment="1">
      <alignment vertical="center"/>
    </xf>
    <xf numFmtId="0" fontId="39" fillId="0" borderId="0" xfId="3" applyFont="1">
      <alignment vertical="center"/>
    </xf>
    <xf numFmtId="41" fontId="39" fillId="0" borderId="0" xfId="1" applyFont="1">
      <alignment vertical="center"/>
    </xf>
    <xf numFmtId="0" fontId="3" fillId="0" borderId="32" xfId="3" applyFont="1" applyBorder="1">
      <alignment vertical="center"/>
    </xf>
    <xf numFmtId="0" fontId="3" fillId="0" borderId="0" xfId="3" applyFont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 wrapText="1"/>
    </xf>
    <xf numFmtId="41" fontId="3" fillId="0" borderId="2" xfId="1" applyFont="1" applyBorder="1" applyAlignment="1">
      <alignment horizontal="right" vertical="center"/>
    </xf>
    <xf numFmtId="41" fontId="3" fillId="0" borderId="2" xfId="1" applyFont="1" applyBorder="1" applyAlignment="1">
      <alignment horizontal="left" vertical="center"/>
    </xf>
    <xf numFmtId="41" fontId="3" fillId="0" borderId="2" xfId="1" applyFont="1" applyBorder="1">
      <alignment vertical="center"/>
    </xf>
    <xf numFmtId="41" fontId="3" fillId="0" borderId="7" xfId="3" applyNumberFormat="1" applyFont="1" applyBorder="1">
      <alignment vertical="center"/>
    </xf>
    <xf numFmtId="0" fontId="3" fillId="0" borderId="22" xfId="3" applyFont="1" applyBorder="1" applyAlignment="1">
      <alignment horizontal="center" vertical="center"/>
    </xf>
    <xf numFmtId="41" fontId="3" fillId="0" borderId="22" xfId="1" applyFont="1" applyBorder="1" applyAlignment="1">
      <alignment horizontal="right" vertical="center"/>
    </xf>
    <xf numFmtId="41" fontId="3" fillId="0" borderId="22" xfId="1" applyFont="1" applyBorder="1">
      <alignment vertical="center"/>
    </xf>
    <xf numFmtId="0" fontId="3" fillId="0" borderId="46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1" fontId="3" fillId="0" borderId="8" xfId="1" applyFont="1" applyBorder="1" applyAlignment="1">
      <alignment horizontal="right" vertical="center"/>
    </xf>
    <xf numFmtId="41" fontId="3" fillId="0" borderId="8" xfId="1" applyFont="1" applyBorder="1" applyAlignment="1">
      <alignment horizontal="left" vertical="center"/>
    </xf>
    <xf numFmtId="41" fontId="3" fillId="0" borderId="8" xfId="1" applyFont="1" applyBorder="1">
      <alignment vertical="center"/>
    </xf>
    <xf numFmtId="41" fontId="3" fillId="0" borderId="51" xfId="3" applyNumberFormat="1" applyFont="1" applyBorder="1">
      <alignment vertical="center"/>
    </xf>
    <xf numFmtId="177" fontId="41" fillId="0" borderId="2" xfId="1" applyNumberFormat="1" applyFont="1" applyBorder="1" applyAlignment="1">
      <alignment horizontal="right" vertical="center" shrinkToFit="1"/>
    </xf>
    <xf numFmtId="177" fontId="41" fillId="8" borderId="22" xfId="1" applyNumberFormat="1" applyFont="1" applyFill="1" applyBorder="1" applyAlignment="1">
      <alignment horizontal="right" vertical="center" shrinkToFit="1"/>
    </xf>
    <xf numFmtId="0" fontId="41" fillId="0" borderId="2" xfId="0" applyFont="1" applyBorder="1" applyAlignment="1">
      <alignment horizontal="center" vertical="center" wrapText="1" shrinkToFit="1"/>
    </xf>
    <xf numFmtId="177" fontId="41" fillId="0" borderId="2" xfId="0" applyNumberFormat="1" applyFont="1" applyBorder="1" applyAlignment="1">
      <alignment horizontal="right" vertical="center" wrapText="1" shrinkToFit="1"/>
    </xf>
    <xf numFmtId="177" fontId="41" fillId="0" borderId="2" xfId="0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horizontal="right" vertical="center"/>
    </xf>
    <xf numFmtId="177" fontId="6" fillId="0" borderId="31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horizontal="center" vertical="center" wrapText="1"/>
    </xf>
    <xf numFmtId="177" fontId="6" fillId="0" borderId="38" xfId="1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22" xfId="1" applyNumberFormat="1" applyFont="1" applyBorder="1" applyAlignment="1">
      <alignment horizontal="right" vertical="center"/>
    </xf>
    <xf numFmtId="177" fontId="6" fillId="0" borderId="38" xfId="1" applyNumberFormat="1" applyFont="1" applyBorder="1" applyAlignment="1">
      <alignment horizontal="center" vertical="center" wrapText="1"/>
    </xf>
    <xf numFmtId="177" fontId="6" fillId="0" borderId="17" xfId="1" applyNumberFormat="1" applyFont="1" applyBorder="1" applyAlignment="1">
      <alignment horizontal="center" vertical="center" wrapText="1"/>
    </xf>
    <xf numFmtId="177" fontId="6" fillId="0" borderId="8" xfId="1" applyNumberFormat="1" applyFont="1" applyBorder="1" applyAlignment="1">
      <alignment horizontal="right" vertical="center"/>
    </xf>
    <xf numFmtId="177" fontId="6" fillId="0" borderId="22" xfId="1" applyNumberFormat="1" applyFont="1" applyBorder="1">
      <alignment vertical="center"/>
    </xf>
    <xf numFmtId="177" fontId="13" fillId="0" borderId="22" xfId="1" applyNumberFormat="1" applyBorder="1">
      <alignment vertical="center"/>
    </xf>
    <xf numFmtId="177" fontId="6" fillId="0" borderId="2" xfId="1" applyNumberFormat="1" applyFont="1" applyBorder="1" applyAlignment="1">
      <alignment horizontal="center" vertical="center"/>
    </xf>
    <xf numFmtId="41" fontId="37" fillId="0" borderId="0" xfId="0" applyNumberFormat="1" applyFont="1">
      <alignment vertical="center"/>
    </xf>
    <xf numFmtId="0" fontId="37" fillId="0" borderId="0" xfId="0" applyFont="1" applyAlignment="1">
      <alignment horizontal="center" vertical="center"/>
    </xf>
    <xf numFmtId="0" fontId="7" fillId="2" borderId="103" xfId="0" applyFont="1" applyFill="1" applyBorder="1" applyAlignment="1">
      <alignment horizontal="right" vertical="center" shrinkToFit="1"/>
    </xf>
    <xf numFmtId="176" fontId="6" fillId="0" borderId="103" xfId="1" applyNumberFormat="1" applyFont="1" applyBorder="1" applyAlignment="1">
      <alignment horizontal="right" vertical="center" shrinkToFit="1"/>
    </xf>
    <xf numFmtId="176" fontId="6" fillId="0" borderId="15" xfId="1" applyNumberFormat="1" applyFont="1" applyBorder="1" applyAlignment="1">
      <alignment horizontal="right" vertical="center" shrinkToFit="1"/>
    </xf>
    <xf numFmtId="176" fontId="7" fillId="10" borderId="0" xfId="1" applyNumberFormat="1" applyFont="1" applyFill="1" applyAlignment="1">
      <alignment horizontal="right" vertical="center" shrinkToFit="1"/>
    </xf>
    <xf numFmtId="176" fontId="7" fillId="10" borderId="15" xfId="1" applyNumberFormat="1" applyFont="1" applyFill="1" applyBorder="1" applyAlignment="1">
      <alignment horizontal="right" vertical="center" shrinkToFit="1"/>
    </xf>
    <xf numFmtId="176" fontId="6" fillId="0" borderId="11" xfId="1" applyNumberFormat="1" applyFont="1" applyBorder="1" applyAlignment="1">
      <alignment horizontal="right" vertical="center" shrinkToFit="1"/>
    </xf>
    <xf numFmtId="41" fontId="7" fillId="2" borderId="38" xfId="1" applyFont="1" applyFill="1" applyBorder="1" applyAlignment="1">
      <alignment horizontal="center" vertical="center" wrapText="1"/>
    </xf>
    <xf numFmtId="0" fontId="0" fillId="0" borderId="105" xfId="0" applyBorder="1" applyAlignment="1">
      <alignment horizontal="right" vertical="center"/>
    </xf>
    <xf numFmtId="41" fontId="6" fillId="0" borderId="106" xfId="1" applyFont="1" applyBorder="1" applyAlignment="1">
      <alignment horizontal="right" vertical="center" wrapText="1"/>
    </xf>
    <xf numFmtId="41" fontId="6" fillId="0" borderId="106" xfId="1" applyFont="1" applyBorder="1" applyAlignment="1">
      <alignment horizontal="right" vertical="center"/>
    </xf>
    <xf numFmtId="0" fontId="6" fillId="0" borderId="106" xfId="0" applyFont="1" applyBorder="1" applyAlignment="1">
      <alignment horizontal="right" vertical="center" shrinkToFit="1"/>
    </xf>
    <xf numFmtId="41" fontId="6" fillId="0" borderId="106" xfId="0" applyNumberFormat="1" applyFont="1" applyBorder="1" applyAlignment="1">
      <alignment horizontal="right" vertical="center" shrinkToFit="1"/>
    </xf>
    <xf numFmtId="176" fontId="6" fillId="0" borderId="106" xfId="1" applyNumberFormat="1" applyFont="1" applyBorder="1" applyAlignment="1">
      <alignment horizontal="right" vertical="center" shrinkToFit="1"/>
    </xf>
    <xf numFmtId="41" fontId="6" fillId="0" borderId="107" xfId="1" applyFont="1" applyBorder="1" applyAlignment="1">
      <alignment horizontal="right" vertical="center"/>
    </xf>
    <xf numFmtId="177" fontId="13" fillId="0" borderId="21" xfId="1" applyNumberFormat="1" applyBorder="1">
      <alignment vertical="center"/>
    </xf>
    <xf numFmtId="177" fontId="13" fillId="0" borderId="51" xfId="1" applyNumberFormat="1" applyBorder="1">
      <alignment vertical="center"/>
    </xf>
    <xf numFmtId="176" fontId="6" fillId="0" borderId="27" xfId="0" applyNumberFormat="1" applyFont="1" applyBorder="1" applyAlignment="1">
      <alignment horizontal="center" vertical="center" wrapText="1" shrinkToFit="1"/>
    </xf>
    <xf numFmtId="176" fontId="6" fillId="0" borderId="77" xfId="1" quotePrefix="1" applyNumberFormat="1" applyFont="1" applyBorder="1" applyAlignment="1">
      <alignment vertical="center" shrinkToFit="1"/>
    </xf>
    <xf numFmtId="3" fontId="6" fillId="0" borderId="2" xfId="1" applyNumberFormat="1" applyFont="1" applyBorder="1" applyAlignment="1">
      <alignment horizontal="right" vertical="center" wrapText="1"/>
    </xf>
    <xf numFmtId="49" fontId="34" fillId="0" borderId="77" xfId="1" quotePrefix="1" applyNumberFormat="1" applyFont="1" applyBorder="1" applyAlignment="1">
      <alignment horizontal="left" vertical="center" wrapText="1" shrinkToFit="1"/>
    </xf>
    <xf numFmtId="179" fontId="6" fillId="0" borderId="77" xfId="1" quotePrefix="1" applyNumberFormat="1" applyFont="1" applyBorder="1">
      <alignment vertical="center"/>
    </xf>
    <xf numFmtId="176" fontId="6" fillId="0" borderId="4" xfId="1" applyNumberFormat="1" applyFont="1" applyBorder="1" applyAlignment="1">
      <alignment horizontal="center" vertical="center" shrinkToFit="1"/>
    </xf>
    <xf numFmtId="41" fontId="6" fillId="0" borderId="108" xfId="1" applyFont="1" applyBorder="1" applyAlignment="1">
      <alignment horizontal="right" vertical="center"/>
    </xf>
    <xf numFmtId="41" fontId="6" fillId="0" borderId="109" xfId="1" applyFont="1" applyBorder="1" applyAlignment="1">
      <alignment horizontal="right" vertical="center"/>
    </xf>
    <xf numFmtId="41" fontId="6" fillId="0" borderId="110" xfId="1" applyFont="1" applyBorder="1" applyAlignment="1">
      <alignment horizontal="right" vertical="center"/>
    </xf>
    <xf numFmtId="177" fontId="6" fillId="0" borderId="2" xfId="0" applyNumberFormat="1" applyFont="1" applyBorder="1">
      <alignment vertical="center"/>
    </xf>
    <xf numFmtId="49" fontId="6" fillId="0" borderId="22" xfId="1" applyNumberFormat="1" applyFont="1" applyBorder="1" applyAlignment="1">
      <alignment horizontal="right" vertical="center" shrinkToFit="1"/>
    </xf>
    <xf numFmtId="0" fontId="27" fillId="0" borderId="0" xfId="0" applyFont="1" applyAlignment="1">
      <alignment horizontal="right" vertical="center"/>
    </xf>
    <xf numFmtId="41" fontId="43" fillId="0" borderId="0" xfId="1" applyFont="1">
      <alignment vertical="center"/>
    </xf>
    <xf numFmtId="41" fontId="6" fillId="0" borderId="31" xfId="1" applyFont="1" applyBorder="1" applyAlignment="1">
      <alignment horizontal="center" vertical="center" wrapText="1"/>
    </xf>
    <xf numFmtId="0" fontId="44" fillId="0" borderId="0" xfId="0" applyFont="1">
      <alignment vertical="center"/>
    </xf>
    <xf numFmtId="41" fontId="2" fillId="0" borderId="0" xfId="1" applyFont="1">
      <alignment vertical="center"/>
    </xf>
    <xf numFmtId="0" fontId="2" fillId="0" borderId="0" xfId="0" applyFont="1">
      <alignment vertical="center"/>
    </xf>
    <xf numFmtId="0" fontId="45" fillId="0" borderId="0" xfId="0" applyFont="1">
      <alignment vertical="center"/>
    </xf>
    <xf numFmtId="0" fontId="5" fillId="0" borderId="0" xfId="0" applyFont="1" applyAlignment="1">
      <alignment vertical="top"/>
    </xf>
    <xf numFmtId="41" fontId="5" fillId="0" borderId="0" xfId="1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41" fontId="5" fillId="0" borderId="0" xfId="1" applyFont="1" applyAlignment="1">
      <alignment vertical="top"/>
    </xf>
    <xf numFmtId="0" fontId="5" fillId="0" borderId="0" xfId="0" applyFont="1" applyAlignment="1">
      <alignment vertical="top" wrapText="1"/>
    </xf>
    <xf numFmtId="177" fontId="6" fillId="0" borderId="22" xfId="1" applyNumberFormat="1" applyFont="1" applyBorder="1" applyAlignment="1">
      <alignment horizontal="right" vertical="center" wrapText="1"/>
    </xf>
    <xf numFmtId="177" fontId="6" fillId="0" borderId="29" xfId="1" applyNumberFormat="1" applyFont="1" applyBorder="1" applyAlignment="1">
      <alignment horizontal="right" vertical="center" wrapText="1"/>
    </xf>
    <xf numFmtId="41" fontId="6" fillId="0" borderId="2" xfId="1" applyFont="1" applyBorder="1" applyAlignment="1">
      <alignment horizontal="center" vertical="center" wrapText="1"/>
    </xf>
    <xf numFmtId="41" fontId="6" fillId="0" borderId="22" xfId="1" applyFont="1" applyBorder="1" applyAlignment="1">
      <alignment horizontal="center" vertical="center" wrapText="1"/>
    </xf>
    <xf numFmtId="41" fontId="7" fillId="2" borderId="2" xfId="1" applyFont="1" applyFill="1" applyBorder="1" applyAlignment="1">
      <alignment horizontal="center" vertical="center" wrapText="1"/>
    </xf>
    <xf numFmtId="41" fontId="6" fillId="0" borderId="8" xfId="1" applyFont="1" applyBorder="1" applyAlignment="1">
      <alignment horizontal="center" vertical="center" wrapText="1"/>
    </xf>
    <xf numFmtId="176" fontId="6" fillId="0" borderId="78" xfId="1" applyNumberFormat="1" applyFont="1" applyBorder="1" applyAlignment="1">
      <alignment horizontal="center" vertical="center" shrinkToFit="1"/>
    </xf>
    <xf numFmtId="176" fontId="7" fillId="10" borderId="5" xfId="1" applyNumberFormat="1" applyFont="1" applyFill="1" applyBorder="1" applyAlignment="1">
      <alignment horizontal="center" vertical="center" shrinkToFit="1"/>
    </xf>
    <xf numFmtId="176" fontId="6" fillId="0" borderId="75" xfId="1" applyNumberFormat="1" applyFont="1" applyBorder="1" applyAlignment="1">
      <alignment horizontal="center" vertical="center" shrinkToFit="1"/>
    </xf>
    <xf numFmtId="176" fontId="6" fillId="8" borderId="90" xfId="1" applyNumberFormat="1" applyFont="1" applyFill="1" applyBorder="1" applyAlignment="1">
      <alignment horizontal="center" vertical="center" shrinkToFit="1"/>
    </xf>
    <xf numFmtId="41" fontId="34" fillId="0" borderId="106" xfId="1" applyFont="1" applyBorder="1" applyAlignment="1">
      <alignment horizontal="right" vertical="center"/>
    </xf>
    <xf numFmtId="177" fontId="13" fillId="0" borderId="2" xfId="1" applyNumberFormat="1" applyBorder="1">
      <alignment vertical="center"/>
    </xf>
    <xf numFmtId="177" fontId="6" fillId="0" borderId="2" xfId="1" applyNumberFormat="1" applyFont="1" applyBorder="1">
      <alignment vertical="center"/>
    </xf>
    <xf numFmtId="3" fontId="6" fillId="0" borderId="7" xfId="1" applyNumberFormat="1" applyFont="1" applyBorder="1" applyAlignment="1">
      <alignment horizontal="right" vertical="center" wrapText="1"/>
    </xf>
    <xf numFmtId="177" fontId="6" fillId="0" borderId="27" xfId="1" applyNumberFormat="1" applyFont="1" applyBorder="1" applyAlignment="1">
      <alignment horizontal="right" vertical="center"/>
    </xf>
    <xf numFmtId="177" fontId="6" fillId="0" borderId="39" xfId="1" applyNumberFormat="1" applyFont="1" applyBorder="1" applyAlignment="1">
      <alignment horizontal="right" vertical="center"/>
    </xf>
    <xf numFmtId="177" fontId="6" fillId="0" borderId="15" xfId="1" applyNumberFormat="1" applyFont="1" applyBorder="1" applyAlignment="1">
      <alignment horizontal="right" vertical="center"/>
    </xf>
    <xf numFmtId="0" fontId="7" fillId="10" borderId="116" xfId="0" applyFont="1" applyFill="1" applyBorder="1" applyAlignment="1">
      <alignment horizontal="center" vertical="center" wrapText="1"/>
    </xf>
    <xf numFmtId="0" fontId="7" fillId="10" borderId="117" xfId="0" applyFont="1" applyFill="1" applyBorder="1" applyAlignment="1">
      <alignment horizontal="center" vertical="center" wrapText="1"/>
    </xf>
    <xf numFmtId="177" fontId="7" fillId="10" borderId="117" xfId="0" applyNumberFormat="1" applyFont="1" applyFill="1" applyBorder="1" applyAlignment="1">
      <alignment horizontal="center" vertical="center" wrapText="1" shrinkToFit="1"/>
    </xf>
    <xf numFmtId="177" fontId="7" fillId="10" borderId="117" xfId="1" applyNumberFormat="1" applyFont="1" applyFill="1" applyBorder="1" applyAlignment="1">
      <alignment horizontal="center" vertical="center" wrapText="1" shrinkToFit="1"/>
    </xf>
    <xf numFmtId="41" fontId="7" fillId="10" borderId="117" xfId="1" applyFont="1" applyFill="1" applyBorder="1" applyAlignment="1">
      <alignment horizontal="center" vertical="center" wrapText="1"/>
    </xf>
    <xf numFmtId="177" fontId="7" fillId="10" borderId="118" xfId="0" applyNumberFormat="1" applyFont="1" applyFill="1" applyBorder="1" applyAlignment="1">
      <alignment horizontal="center" vertical="center" wrapText="1" shrinkToFit="1"/>
    </xf>
    <xf numFmtId="41" fontId="7" fillId="10" borderId="20" xfId="1" applyFont="1" applyFill="1" applyBorder="1" applyAlignment="1">
      <alignment horizontal="center" vertical="center" wrapText="1"/>
    </xf>
    <xf numFmtId="41" fontId="7" fillId="10" borderId="2" xfId="1" applyFont="1" applyFill="1" applyBorder="1" applyAlignment="1">
      <alignment horizontal="center" vertical="center" wrapText="1"/>
    </xf>
    <xf numFmtId="177" fontId="7" fillId="10" borderId="22" xfId="0" applyNumberFormat="1" applyFont="1" applyFill="1" applyBorder="1" applyAlignment="1">
      <alignment horizontal="center" vertical="center" wrapText="1" shrinkToFit="1"/>
    </xf>
    <xf numFmtId="177" fontId="7" fillId="10" borderId="22" xfId="1" applyNumberFormat="1" applyFont="1" applyFill="1" applyBorder="1" applyAlignment="1">
      <alignment horizontal="center" vertical="center" wrapText="1" shrinkToFit="1"/>
    </xf>
    <xf numFmtId="0" fontId="40" fillId="10" borderId="1" xfId="0" applyFont="1" applyFill="1" applyBorder="1" applyAlignment="1">
      <alignment vertical="center" shrinkToFit="1"/>
    </xf>
    <xf numFmtId="0" fontId="40" fillId="10" borderId="1" xfId="0" applyFont="1" applyFill="1" applyBorder="1" applyAlignment="1">
      <alignment horizontal="right" vertical="center" shrinkToFit="1"/>
    </xf>
    <xf numFmtId="0" fontId="40" fillId="10" borderId="103" xfId="0" applyFont="1" applyFill="1" applyBorder="1" applyAlignment="1">
      <alignment horizontal="right" vertical="center" shrinkToFit="1"/>
    </xf>
    <xf numFmtId="0" fontId="40" fillId="10" borderId="40" xfId="0" applyFont="1" applyFill="1" applyBorder="1" applyAlignment="1">
      <alignment horizontal="center" vertical="center" shrinkToFit="1"/>
    </xf>
    <xf numFmtId="0" fontId="40" fillId="10" borderId="22" xfId="0" applyFont="1" applyFill="1" applyBorder="1" applyAlignment="1">
      <alignment horizontal="center" vertical="center" shrinkToFit="1"/>
    </xf>
    <xf numFmtId="0" fontId="40" fillId="10" borderId="22" xfId="0" applyFont="1" applyFill="1" applyBorder="1" applyAlignment="1">
      <alignment horizontal="center" vertical="center" wrapText="1" shrinkToFit="1"/>
    </xf>
    <xf numFmtId="177" fontId="40" fillId="10" borderId="22" xfId="0" applyNumberFormat="1" applyFont="1" applyFill="1" applyBorder="1" applyAlignment="1">
      <alignment horizontal="center" vertical="center" wrapText="1" shrinkToFit="1"/>
    </xf>
    <xf numFmtId="177" fontId="40" fillId="10" borderId="22" xfId="1" applyNumberFormat="1" applyFont="1" applyFill="1" applyBorder="1" applyAlignment="1">
      <alignment horizontal="center" vertical="center" wrapText="1" shrinkToFit="1"/>
    </xf>
    <xf numFmtId="176" fontId="34" fillId="0" borderId="74" xfId="1" quotePrefix="1" applyNumberFormat="1" applyFont="1" applyBorder="1" applyAlignment="1">
      <alignment horizontal="left" vertical="center" shrinkToFit="1"/>
    </xf>
    <xf numFmtId="176" fontId="34" fillId="0" borderId="75" xfId="1" applyNumberFormat="1" applyFont="1" applyBorder="1" applyAlignment="1">
      <alignment horizontal="center" vertical="center" shrinkToFit="1"/>
    </xf>
    <xf numFmtId="176" fontId="34" fillId="0" borderId="75" xfId="1" applyNumberFormat="1" applyFont="1" applyBorder="1" applyAlignment="1">
      <alignment horizontal="right" vertical="center" shrinkToFit="1"/>
    </xf>
    <xf numFmtId="176" fontId="34" fillId="0" borderId="76" xfId="1" applyNumberFormat="1" applyFont="1" applyBorder="1" applyAlignment="1">
      <alignment horizontal="center" vertical="center" shrinkToFit="1"/>
    </xf>
    <xf numFmtId="176" fontId="34" fillId="0" borderId="77" xfId="1" quotePrefix="1" applyNumberFormat="1" applyFont="1" applyBorder="1" applyAlignment="1">
      <alignment horizontal="left" vertical="center" shrinkToFit="1"/>
    </xf>
    <xf numFmtId="176" fontId="34" fillId="0" borderId="78" xfId="1" applyNumberFormat="1" applyFont="1" applyBorder="1" applyAlignment="1">
      <alignment horizontal="center" vertical="center" shrinkToFit="1"/>
    </xf>
    <xf numFmtId="176" fontId="34" fillId="0" borderId="79" xfId="1" applyNumberFormat="1" applyFont="1" applyBorder="1" applyAlignment="1">
      <alignment horizontal="center" vertical="center" shrinkToFit="1"/>
    </xf>
    <xf numFmtId="176" fontId="6" fillId="0" borderId="77" xfId="1" quotePrefix="1" applyNumberFormat="1" applyFont="1" applyBorder="1" applyAlignment="1">
      <alignment horizontal="left" vertical="center" shrinkToFit="1"/>
    </xf>
    <xf numFmtId="176" fontId="6" fillId="0" borderId="79" xfId="1" applyNumberFormat="1" applyFont="1" applyBorder="1" applyAlignment="1">
      <alignment horizontal="center" vertical="center" shrinkToFit="1"/>
    </xf>
    <xf numFmtId="176" fontId="6" fillId="0" borderId="101" xfId="1" quotePrefix="1" applyNumberFormat="1" applyFont="1" applyBorder="1" applyAlignment="1">
      <alignment horizontal="left" vertical="center" shrinkToFit="1"/>
    </xf>
    <xf numFmtId="176" fontId="6" fillId="0" borderId="102" xfId="1" applyNumberFormat="1" applyFont="1" applyBorder="1" applyAlignment="1">
      <alignment horizontal="center" vertical="center" shrinkToFit="1"/>
    </xf>
    <xf numFmtId="176" fontId="6" fillId="0" borderId="81" xfId="1" applyNumberFormat="1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176" fontId="7" fillId="0" borderId="81" xfId="1" applyNumberFormat="1" applyFont="1" applyBorder="1" applyAlignment="1">
      <alignment horizontal="right" vertical="center" shrinkToFit="1"/>
    </xf>
    <xf numFmtId="178" fontId="6" fillId="0" borderId="82" xfId="1" applyNumberFormat="1" applyFont="1" applyBorder="1" applyAlignment="1">
      <alignment horizontal="right" vertical="center" shrinkToFit="1"/>
    </xf>
    <xf numFmtId="176" fontId="34" fillId="0" borderId="74" xfId="1" quotePrefix="1" applyNumberFormat="1" applyFont="1" applyBorder="1" applyAlignment="1">
      <alignment vertical="center" shrinkToFit="1"/>
    </xf>
    <xf numFmtId="176" fontId="34" fillId="0" borderId="113" xfId="1" applyNumberFormat="1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178" fontId="6" fillId="0" borderId="79" xfId="1" applyNumberFormat="1" applyFont="1" applyBorder="1" applyAlignment="1">
      <alignment horizontal="right" vertical="center" shrinkToFit="1"/>
    </xf>
    <xf numFmtId="176" fontId="7" fillId="10" borderId="80" xfId="1" applyNumberFormat="1" applyFont="1" applyFill="1" applyBorder="1" applyAlignment="1">
      <alignment vertical="center" shrinkToFit="1"/>
    </xf>
    <xf numFmtId="176" fontId="6" fillId="10" borderId="81" xfId="1" applyNumberFormat="1" applyFont="1" applyFill="1" applyBorder="1" applyAlignment="1">
      <alignment vertical="center" shrinkToFit="1"/>
    </xf>
    <xf numFmtId="176" fontId="6" fillId="10" borderId="81" xfId="1" applyNumberFormat="1" applyFont="1" applyFill="1" applyBorder="1" applyAlignment="1">
      <alignment horizontal="center" vertical="center" shrinkToFit="1"/>
    </xf>
    <xf numFmtId="0" fontId="6" fillId="10" borderId="81" xfId="0" applyFont="1" applyFill="1" applyBorder="1" applyAlignment="1">
      <alignment horizontal="center" vertical="center" shrinkToFit="1"/>
    </xf>
    <xf numFmtId="176" fontId="7" fillId="10" borderId="81" xfId="1" applyNumberFormat="1" applyFont="1" applyFill="1" applyBorder="1" applyAlignment="1">
      <alignment horizontal="right" vertical="center" shrinkToFit="1"/>
    </xf>
    <xf numFmtId="178" fontId="6" fillId="10" borderId="82" xfId="1" applyNumberFormat="1" applyFont="1" applyFill="1" applyBorder="1" applyAlignment="1">
      <alignment horizontal="right" vertical="center" shrinkToFit="1"/>
    </xf>
    <xf numFmtId="0" fontId="34" fillId="0" borderId="12" xfId="1" quotePrefix="1" applyNumberFormat="1" applyFont="1" applyBorder="1" applyAlignment="1">
      <alignment vertical="center" shrinkToFit="1"/>
    </xf>
    <xf numFmtId="0" fontId="34" fillId="0" borderId="16" xfId="1" applyNumberFormat="1" applyFont="1" applyBorder="1" applyAlignment="1">
      <alignment vertical="center" shrinkToFit="1"/>
    </xf>
    <xf numFmtId="176" fontId="34" fillId="0" borderId="16" xfId="1" applyNumberFormat="1" applyFont="1" applyBorder="1" applyAlignment="1">
      <alignment horizontal="center" vertical="center" shrinkToFit="1"/>
    </xf>
    <xf numFmtId="0" fontId="34" fillId="0" borderId="16" xfId="1" applyNumberFormat="1" applyFont="1" applyBorder="1" applyAlignment="1">
      <alignment horizontal="center" vertical="center" shrinkToFit="1"/>
    </xf>
    <xf numFmtId="176" fontId="35" fillId="0" borderId="4" xfId="1" applyNumberFormat="1" applyFont="1" applyBorder="1" applyAlignment="1">
      <alignment horizontal="right" vertical="center" shrinkToFit="1"/>
    </xf>
    <xf numFmtId="0" fontId="34" fillId="0" borderId="13" xfId="1" applyNumberFormat="1" applyFont="1" applyBorder="1" applyAlignment="1">
      <alignment horizontal="right" vertical="center" shrinkToFit="1"/>
    </xf>
    <xf numFmtId="0" fontId="6" fillId="0" borderId="16" xfId="1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176" fontId="7" fillId="0" borderId="16" xfId="1" applyNumberFormat="1" applyFont="1" applyBorder="1" applyAlignment="1">
      <alignment horizontal="right" vertical="center" shrinkToFit="1"/>
    </xf>
    <xf numFmtId="0" fontId="6" fillId="0" borderId="13" xfId="1" applyNumberFormat="1" applyFont="1" applyBorder="1" applyAlignment="1">
      <alignment horizontal="right" vertical="center" shrinkToFit="1"/>
    </xf>
    <xf numFmtId="176" fontId="6" fillId="0" borderId="74" xfId="1" applyNumberFormat="1" applyFont="1" applyBorder="1" applyAlignment="1">
      <alignment vertical="center" shrinkToFit="1"/>
    </xf>
    <xf numFmtId="0" fontId="6" fillId="0" borderId="75" xfId="0" applyFont="1" applyBorder="1" applyAlignment="1">
      <alignment vertical="center" shrinkToFit="1"/>
    </xf>
    <xf numFmtId="0" fontId="6" fillId="0" borderId="75" xfId="0" applyFont="1" applyBorder="1" applyAlignment="1">
      <alignment horizontal="center" vertical="center" shrinkToFit="1"/>
    </xf>
    <xf numFmtId="41" fontId="7" fillId="0" borderId="75" xfId="1" applyFont="1" applyBorder="1" applyAlignment="1">
      <alignment horizontal="right" vertical="center" shrinkToFit="1"/>
    </xf>
    <xf numFmtId="178" fontId="6" fillId="0" borderId="76" xfId="1" applyNumberFormat="1" applyFont="1" applyBorder="1" applyAlignment="1">
      <alignment horizontal="right" vertical="center" shrinkToFit="1"/>
    </xf>
    <xf numFmtId="0" fontId="34" fillId="0" borderId="78" xfId="0" applyFont="1" applyBorder="1" applyAlignment="1">
      <alignment horizontal="center" vertical="center" shrinkToFit="1"/>
    </xf>
    <xf numFmtId="41" fontId="34" fillId="0" borderId="78" xfId="1" applyFont="1" applyBorder="1" applyAlignment="1">
      <alignment vertical="center" shrinkToFit="1"/>
    </xf>
    <xf numFmtId="0" fontId="34" fillId="0" borderId="78" xfId="0" applyFont="1" applyBorder="1" applyAlignment="1">
      <alignment vertical="center" shrinkToFit="1"/>
    </xf>
    <xf numFmtId="41" fontId="34" fillId="0" borderId="78" xfId="1" applyFont="1" applyBorder="1" applyAlignment="1">
      <alignment horizontal="right" vertical="center" shrinkToFit="1"/>
    </xf>
    <xf numFmtId="178" fontId="34" fillId="0" borderId="79" xfId="1" applyNumberFormat="1" applyFont="1" applyBorder="1" applyAlignment="1">
      <alignment horizontal="right" vertical="center" shrinkToFit="1"/>
    </xf>
    <xf numFmtId="41" fontId="6" fillId="0" borderId="78" xfId="1" applyFont="1" applyBorder="1" applyAlignment="1">
      <alignment vertical="center" shrinkToFit="1"/>
    </xf>
    <xf numFmtId="0" fontId="6" fillId="0" borderId="78" xfId="0" applyFont="1" applyBorder="1" applyAlignment="1">
      <alignment vertical="center" shrinkToFit="1"/>
    </xf>
    <xf numFmtId="41" fontId="6" fillId="0" borderId="78" xfId="1" applyFont="1" applyBorder="1" applyAlignment="1">
      <alignment horizontal="right" vertical="center" shrinkToFit="1"/>
    </xf>
    <xf numFmtId="176" fontId="6" fillId="0" borderId="77" xfId="1" applyNumberFormat="1" applyFont="1" applyBorder="1" applyAlignment="1">
      <alignment horizontal="left" vertical="center" shrinkToFit="1"/>
    </xf>
    <xf numFmtId="0" fontId="6" fillId="0" borderId="16" xfId="0" applyFont="1" applyBorder="1" applyAlignment="1">
      <alignment horizontal="center" vertical="center" shrinkToFit="1"/>
    </xf>
    <xf numFmtId="178" fontId="6" fillId="0" borderId="13" xfId="1" applyNumberFormat="1" applyFont="1" applyBorder="1" applyAlignment="1">
      <alignment horizontal="right" vertical="center" shrinkToFit="1"/>
    </xf>
    <xf numFmtId="176" fontId="6" fillId="0" borderId="74" xfId="1" quotePrefix="1" applyNumberFormat="1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8" fontId="6" fillId="0" borderId="11" xfId="1" applyNumberFormat="1" applyFont="1" applyBorder="1" applyAlignment="1">
      <alignment horizontal="right" vertical="center" shrinkToFit="1"/>
    </xf>
    <xf numFmtId="176" fontId="7" fillId="10" borderId="14" xfId="1" applyNumberFormat="1" applyFont="1" applyFill="1" applyBorder="1" applyAlignment="1">
      <alignment horizontal="left" vertical="center" shrinkToFit="1"/>
    </xf>
    <xf numFmtId="176" fontId="6" fillId="10" borderId="5" xfId="1" applyNumberFormat="1" applyFont="1" applyFill="1" applyBorder="1" applyAlignment="1">
      <alignment horizontal="left" vertical="center" shrinkToFit="1"/>
    </xf>
    <xf numFmtId="176" fontId="6" fillId="10" borderId="5" xfId="1" applyNumberFormat="1" applyFont="1" applyFill="1" applyBorder="1" applyAlignment="1">
      <alignment horizontal="right" vertical="center" shrinkToFit="1"/>
    </xf>
    <xf numFmtId="176" fontId="6" fillId="10" borderId="5" xfId="1" applyNumberFormat="1" applyFont="1" applyFill="1" applyBorder="1" applyAlignment="1">
      <alignment horizontal="center" vertical="center" shrinkToFit="1"/>
    </xf>
    <xf numFmtId="0" fontId="6" fillId="10" borderId="5" xfId="0" applyFont="1" applyFill="1" applyBorder="1" applyAlignment="1">
      <alignment horizontal="center" vertical="center" shrinkToFit="1"/>
    </xf>
    <xf numFmtId="0" fontId="6" fillId="10" borderId="5" xfId="0" applyFont="1" applyFill="1" applyBorder="1" applyAlignment="1">
      <alignment vertical="center" shrinkToFit="1"/>
    </xf>
    <xf numFmtId="41" fontId="7" fillId="10" borderId="5" xfId="1" applyFont="1" applyFill="1" applyBorder="1" applyAlignment="1">
      <alignment horizontal="right" vertical="center" shrinkToFit="1"/>
    </xf>
    <xf numFmtId="178" fontId="6" fillId="10" borderId="15" xfId="1" applyNumberFormat="1" applyFont="1" applyFill="1" applyBorder="1" applyAlignment="1">
      <alignment horizontal="right" vertical="center" shrinkToFit="1"/>
    </xf>
    <xf numFmtId="176" fontId="7" fillId="0" borderId="12" xfId="1" applyNumberFormat="1" applyFont="1" applyBorder="1" applyAlignment="1">
      <alignment horizontal="left" vertical="center" shrinkToFit="1"/>
    </xf>
    <xf numFmtId="176" fontId="6" fillId="0" borderId="16" xfId="1" applyNumberFormat="1" applyFont="1" applyBorder="1" applyAlignment="1">
      <alignment horizontal="right" vertical="center" shrinkToFit="1"/>
    </xf>
    <xf numFmtId="41" fontId="7" fillId="0" borderId="16" xfId="1" applyFont="1" applyBorder="1" applyAlignment="1">
      <alignment horizontal="right" vertical="center" shrinkToFit="1"/>
    </xf>
    <xf numFmtId="176" fontId="6" fillId="0" borderId="13" xfId="1" applyNumberFormat="1" applyFont="1" applyBorder="1" applyAlignment="1">
      <alignment horizontal="right" vertical="center" shrinkToFit="1"/>
    </xf>
    <xf numFmtId="176" fontId="6" fillId="0" borderId="112" xfId="1" quotePrefix="1" applyNumberFormat="1" applyFont="1" applyBorder="1" applyAlignment="1">
      <alignment vertical="center" shrinkToFit="1"/>
    </xf>
    <xf numFmtId="176" fontId="6" fillId="0" borderId="113" xfId="1" applyNumberFormat="1" applyFont="1" applyBorder="1" applyAlignment="1">
      <alignment vertical="center" shrinkToFit="1"/>
    </xf>
    <xf numFmtId="176" fontId="6" fillId="0" borderId="113" xfId="1" applyNumberFormat="1" applyFont="1" applyBorder="1" applyAlignment="1">
      <alignment horizontal="center" vertical="center" shrinkToFit="1"/>
    </xf>
    <xf numFmtId="176" fontId="6" fillId="0" borderId="114" xfId="1" applyNumberFormat="1" applyFont="1" applyBorder="1" applyAlignment="1">
      <alignment horizontal="right" vertical="center" shrinkToFit="1"/>
    </xf>
    <xf numFmtId="176" fontId="6" fillId="10" borderId="5" xfId="1" applyNumberFormat="1" applyFont="1" applyFill="1" applyBorder="1" applyAlignment="1">
      <alignment vertical="center" shrinkToFit="1"/>
    </xf>
    <xf numFmtId="176" fontId="6" fillId="10" borderId="15" xfId="1" applyNumberFormat="1" applyFont="1" applyFill="1" applyBorder="1" applyAlignment="1">
      <alignment horizontal="right" vertical="center" shrinkToFit="1"/>
    </xf>
    <xf numFmtId="176" fontId="34" fillId="0" borderId="78" xfId="1" applyNumberFormat="1" applyFont="1" applyBorder="1" applyAlignment="1">
      <alignment horizontal="right" vertical="center" shrinkToFit="1"/>
    </xf>
    <xf numFmtId="176" fontId="6" fillId="0" borderId="74" xfId="1" quotePrefix="1" applyNumberFormat="1" applyFont="1" applyBorder="1" applyAlignment="1">
      <alignment horizontal="left" vertical="center" shrinkToFit="1"/>
    </xf>
    <xf numFmtId="0" fontId="37" fillId="0" borderId="0" xfId="0" applyFont="1" applyAlignment="1">
      <alignment horizontal="left" vertical="center"/>
    </xf>
    <xf numFmtId="41" fontId="37" fillId="0" borderId="0" xfId="1" applyFont="1" applyAlignment="1">
      <alignment horizontal="left" vertical="center"/>
    </xf>
    <xf numFmtId="3" fontId="6" fillId="0" borderId="75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41" fontId="7" fillId="2" borderId="31" xfId="1" applyFont="1" applyFill="1" applyBorder="1" applyAlignment="1">
      <alignment horizontal="center" vertical="center" wrapText="1"/>
    </xf>
    <xf numFmtId="41" fontId="7" fillId="2" borderId="31" xfId="1" applyFont="1" applyFill="1" applyBorder="1" applyAlignment="1">
      <alignment vertical="center" wrapText="1"/>
    </xf>
    <xf numFmtId="41" fontId="6" fillId="0" borderId="31" xfId="1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right" vertical="center" wrapText="1"/>
    </xf>
    <xf numFmtId="176" fontId="10" fillId="0" borderId="106" xfId="1" applyNumberFormat="1" applyFont="1" applyBorder="1" applyAlignment="1">
      <alignment horizontal="right" vertical="center" shrinkToFit="1"/>
    </xf>
    <xf numFmtId="177" fontId="6" fillId="0" borderId="40" xfId="1" applyNumberFormat="1" applyFont="1" applyBorder="1" applyAlignment="1">
      <alignment horizontal="center" vertical="center" wrapText="1"/>
    </xf>
    <xf numFmtId="177" fontId="6" fillId="0" borderId="22" xfId="1" applyNumberFormat="1" applyFont="1" applyBorder="1" applyAlignment="1">
      <alignment horizontal="center" vertical="center" wrapText="1"/>
    </xf>
    <xf numFmtId="177" fontId="6" fillId="0" borderId="31" xfId="0" applyNumberFormat="1" applyFont="1" applyBorder="1" applyAlignment="1">
      <alignment horizontal="center" vertical="center" wrapText="1"/>
    </xf>
    <xf numFmtId="0" fontId="14" fillId="8" borderId="59" xfId="11" applyFont="1" applyFill="1" applyBorder="1" applyAlignment="1">
      <alignment horizontal="left" vertical="center"/>
    </xf>
    <xf numFmtId="0" fontId="14" fillId="8" borderId="0" xfId="11" applyFont="1" applyFill="1" applyAlignment="1">
      <alignment horizontal="left" vertical="center"/>
    </xf>
    <xf numFmtId="176" fontId="16" fillId="8" borderId="0" xfId="11" applyNumberFormat="1" applyFont="1" applyFill="1" applyAlignment="1">
      <alignment horizontal="left" vertical="center"/>
    </xf>
    <xf numFmtId="176" fontId="16" fillId="8" borderId="0" xfId="11" applyNumberFormat="1" applyFont="1" applyFill="1" applyAlignment="1">
      <alignment horizontal="left" vertical="center" wrapText="1"/>
    </xf>
    <xf numFmtId="41" fontId="50" fillId="0" borderId="0" xfId="1" applyFont="1">
      <alignment vertical="center"/>
    </xf>
    <xf numFmtId="41" fontId="13" fillId="0" borderId="0" xfId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 shrinkToFit="1"/>
    </xf>
    <xf numFmtId="176" fontId="6" fillId="0" borderId="113" xfId="1" applyNumberFormat="1" applyFont="1" applyBorder="1" applyAlignment="1">
      <alignment horizontal="left" vertical="center" shrinkToFit="1"/>
    </xf>
    <xf numFmtId="176" fontId="6" fillId="0" borderId="113" xfId="1" applyNumberFormat="1" applyFont="1" applyBorder="1" applyAlignment="1">
      <alignment horizontal="right" vertical="center" shrinkToFit="1"/>
    </xf>
    <xf numFmtId="177" fontId="6" fillId="8" borderId="32" xfId="0" applyNumberFormat="1" applyFont="1" applyFill="1" applyBorder="1" applyAlignment="1">
      <alignment horizontal="center" vertical="center"/>
    </xf>
    <xf numFmtId="0" fontId="0" fillId="8" borderId="33" xfId="0" applyFill="1" applyBorder="1">
      <alignment vertical="center"/>
    </xf>
    <xf numFmtId="0" fontId="0" fillId="8" borderId="6" xfId="0" applyFill="1" applyBorder="1">
      <alignment vertical="center"/>
    </xf>
    <xf numFmtId="0" fontId="0" fillId="8" borderId="6" xfId="0" applyFill="1" applyBorder="1" applyAlignment="1">
      <alignment horizontal="center" vertical="center"/>
    </xf>
    <xf numFmtId="177" fontId="0" fillId="8" borderId="6" xfId="0" applyNumberFormat="1" applyFill="1" applyBorder="1" applyAlignment="1">
      <alignment horizontal="center" vertical="center"/>
    </xf>
    <xf numFmtId="177" fontId="6" fillId="8" borderId="0" xfId="0" applyNumberFormat="1" applyFont="1" applyFill="1" applyAlignment="1">
      <alignment horizontal="center" vertical="center"/>
    </xf>
    <xf numFmtId="177" fontId="6" fillId="8" borderId="0" xfId="1" applyNumberFormat="1" applyFont="1" applyFill="1" applyAlignment="1">
      <alignment horizontal="center" vertical="center"/>
    </xf>
    <xf numFmtId="177" fontId="6" fillId="8" borderId="0" xfId="1" applyNumberFormat="1" applyFont="1" applyFill="1">
      <alignment vertical="center"/>
    </xf>
    <xf numFmtId="176" fontId="51" fillId="8" borderId="59" xfId="11" applyNumberFormat="1" applyFont="1" applyFill="1" applyBorder="1" applyAlignment="1">
      <alignment vertical="center"/>
    </xf>
    <xf numFmtId="176" fontId="51" fillId="8" borderId="52" xfId="11" applyNumberFormat="1" applyFont="1" applyFill="1" applyBorder="1" applyAlignment="1">
      <alignment vertical="center"/>
    </xf>
    <xf numFmtId="176" fontId="16" fillId="8" borderId="4" xfId="11" applyNumberFormat="1" applyFont="1" applyFill="1" applyBorder="1" applyAlignment="1">
      <alignment vertical="center"/>
    </xf>
    <xf numFmtId="176" fontId="16" fillId="8" borderId="11" xfId="11" applyNumberFormat="1" applyFont="1" applyFill="1" applyBorder="1" applyAlignment="1">
      <alignment vertical="center"/>
    </xf>
    <xf numFmtId="176" fontId="51" fillId="8" borderId="72" xfId="11" applyNumberFormat="1" applyFont="1" applyFill="1" applyBorder="1" applyAlignment="1">
      <alignment vertical="center"/>
    </xf>
    <xf numFmtId="0" fontId="53" fillId="0" borderId="0" xfId="0" applyFont="1" applyAlignment="1">
      <alignment horizontal="center" vertical="center"/>
    </xf>
    <xf numFmtId="41" fontId="53" fillId="0" borderId="0" xfId="1" applyFont="1" applyAlignment="1">
      <alignment horizontal="center" vertical="center"/>
    </xf>
    <xf numFmtId="41" fontId="53" fillId="0" borderId="0" xfId="1" applyFont="1">
      <alignment vertical="center"/>
    </xf>
    <xf numFmtId="177" fontId="6" fillId="0" borderId="9" xfId="1" applyNumberFormat="1" applyFont="1" applyBorder="1" applyAlignment="1">
      <alignment horizontal="center" vertical="center" wrapText="1"/>
    </xf>
    <xf numFmtId="176" fontId="51" fillId="8" borderId="0" xfId="11" applyNumberFormat="1" applyFont="1" applyFill="1" applyAlignment="1">
      <alignment vertical="center"/>
    </xf>
    <xf numFmtId="177" fontId="6" fillId="0" borderId="27" xfId="1" applyNumberFormat="1" applyFont="1" applyBorder="1" applyAlignment="1">
      <alignment horizontal="center" vertical="center" wrapText="1"/>
    </xf>
    <xf numFmtId="177" fontId="41" fillId="0" borderId="22" xfId="1" applyNumberFormat="1" applyFont="1" applyBorder="1" applyAlignment="1">
      <alignment horizontal="right" vertical="center" shrinkToFit="1"/>
    </xf>
    <xf numFmtId="176" fontId="41" fillId="0" borderId="2" xfId="0" applyNumberFormat="1" applyFont="1" applyBorder="1" applyAlignment="1">
      <alignment horizontal="center" vertical="center" wrapText="1" shrinkToFit="1"/>
    </xf>
    <xf numFmtId="176" fontId="41" fillId="0" borderId="8" xfId="0" applyNumberFormat="1" applyFont="1" applyBorder="1" applyAlignment="1">
      <alignment horizontal="center" vertical="center" wrapText="1" shrinkToFit="1"/>
    </xf>
    <xf numFmtId="0" fontId="40" fillId="10" borderId="1" xfId="0" applyFont="1" applyFill="1" applyBorder="1" applyAlignment="1">
      <alignment horizontal="center" vertical="center" shrinkToFit="1"/>
    </xf>
    <xf numFmtId="176" fontId="41" fillId="0" borderId="22" xfId="0" applyNumberFormat="1" applyFont="1" applyBorder="1" applyAlignment="1">
      <alignment horizontal="center" vertical="center" wrapText="1" shrinkToFit="1"/>
    </xf>
    <xf numFmtId="176" fontId="6" fillId="0" borderId="12" xfId="1" quotePrefix="1" applyNumberFormat="1" applyFont="1" applyBorder="1" applyAlignment="1">
      <alignment horizontal="left" vertical="center" shrinkToFit="1"/>
    </xf>
    <xf numFmtId="176" fontId="6" fillId="0" borderId="16" xfId="1" applyNumberFormat="1" applyFont="1" applyBorder="1" applyAlignment="1">
      <alignment horizontal="left" vertical="center" shrinkToFit="1"/>
    </xf>
    <xf numFmtId="176" fontId="6" fillId="10" borderId="82" xfId="1" applyNumberFormat="1" applyFont="1" applyFill="1" applyBorder="1" applyAlignment="1">
      <alignment horizontal="right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right" vertical="center" shrinkToFit="1"/>
    </xf>
    <xf numFmtId="0" fontId="6" fillId="0" borderId="121" xfId="0" applyFont="1" applyBorder="1" applyAlignment="1">
      <alignment horizontal="right" vertical="center" shrinkToFit="1"/>
    </xf>
    <xf numFmtId="177" fontId="41" fillId="0" borderId="8" xfId="1" applyNumberFormat="1" applyFont="1" applyBorder="1" applyAlignment="1">
      <alignment horizontal="right" vertical="center" shrinkToFit="1"/>
    </xf>
    <xf numFmtId="176" fontId="6" fillId="0" borderId="17" xfId="1" quotePrefix="1" applyNumberFormat="1" applyFont="1" applyBorder="1" applyAlignment="1">
      <alignment horizontal="left" vertical="center" shrinkToFit="1"/>
    </xf>
    <xf numFmtId="176" fontId="6" fillId="0" borderId="19" xfId="1" applyNumberFormat="1" applyFont="1" applyBorder="1" applyAlignment="1">
      <alignment vertical="center" shrinkToFit="1"/>
    </xf>
    <xf numFmtId="176" fontId="6" fillId="0" borderId="19" xfId="1" applyNumberFormat="1" applyFont="1" applyBorder="1" applyAlignment="1">
      <alignment horizontal="center" vertical="center" shrinkToFit="1"/>
    </xf>
    <xf numFmtId="176" fontId="34" fillId="0" borderId="19" xfId="1" applyNumberFormat="1" applyFont="1" applyBorder="1" applyAlignment="1">
      <alignment horizontal="right" vertical="center" shrinkToFit="1"/>
    </xf>
    <xf numFmtId="176" fontId="6" fillId="0" borderId="18" xfId="1" applyNumberFormat="1" applyFont="1" applyBorder="1" applyAlignment="1">
      <alignment horizontal="right" vertical="center" shrinkToFit="1"/>
    </xf>
    <xf numFmtId="49" fontId="6" fillId="0" borderId="8" xfId="1" applyNumberFormat="1" applyFont="1" applyBorder="1" applyAlignment="1">
      <alignment horizontal="right" vertical="center" shrinkToFit="1"/>
    </xf>
    <xf numFmtId="177" fontId="41" fillId="0" borderId="8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41" fontId="13" fillId="0" borderId="2" xfId="1" applyBorder="1">
      <alignment vertical="center"/>
    </xf>
    <xf numFmtId="0" fontId="5" fillId="0" borderId="0" xfId="0" applyFont="1" applyAlignment="1">
      <alignment horizontal="center" vertical="top"/>
    </xf>
    <xf numFmtId="0" fontId="47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177" fontId="6" fillId="0" borderId="12" xfId="1" applyNumberFormat="1" applyFont="1" applyBorder="1" applyAlignment="1">
      <alignment horizontal="center" vertical="center" wrapText="1"/>
    </xf>
    <xf numFmtId="177" fontId="6" fillId="0" borderId="31" xfId="1" applyNumberFormat="1" applyFont="1" applyBorder="1" applyAlignment="1">
      <alignment horizontal="center" vertical="center" wrapText="1"/>
    </xf>
    <xf numFmtId="177" fontId="6" fillId="0" borderId="40" xfId="1" applyNumberFormat="1" applyFont="1" applyBorder="1" applyAlignment="1">
      <alignment horizontal="center" vertical="center" wrapText="1"/>
    </xf>
    <xf numFmtId="177" fontId="6" fillId="0" borderId="28" xfId="1" applyNumberFormat="1" applyFont="1" applyBorder="1" applyAlignment="1">
      <alignment horizontal="center" vertical="center" wrapText="1"/>
    </xf>
    <xf numFmtId="177" fontId="6" fillId="0" borderId="41" xfId="1" applyNumberFormat="1" applyFont="1" applyBorder="1" applyAlignment="1">
      <alignment horizontal="center" vertical="center" wrapText="1"/>
    </xf>
    <xf numFmtId="177" fontId="6" fillId="0" borderId="22" xfId="1" applyNumberFormat="1" applyFont="1" applyBorder="1" applyAlignment="1">
      <alignment horizontal="center" vertical="center" wrapText="1"/>
    </xf>
    <xf numFmtId="177" fontId="6" fillId="0" borderId="27" xfId="1" applyNumberFormat="1" applyFont="1" applyBorder="1" applyAlignment="1">
      <alignment horizontal="center" vertical="center" wrapText="1"/>
    </xf>
    <xf numFmtId="177" fontId="6" fillId="0" borderId="115" xfId="0" applyNumberFormat="1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177" fontId="6" fillId="0" borderId="39" xfId="0" applyNumberFormat="1" applyFont="1" applyBorder="1" applyAlignment="1">
      <alignment horizontal="center" vertical="center" wrapText="1"/>
    </xf>
    <xf numFmtId="177" fontId="6" fillId="0" borderId="14" xfId="1" applyNumberFormat="1" applyFont="1" applyBorder="1" applyAlignment="1">
      <alignment horizontal="center" vertical="center" wrapText="1"/>
    </xf>
    <xf numFmtId="177" fontId="6" fillId="0" borderId="5" xfId="1" applyNumberFormat="1" applyFont="1" applyBorder="1" applyAlignment="1">
      <alignment horizontal="center" vertical="center" wrapText="1"/>
    </xf>
    <xf numFmtId="177" fontId="6" fillId="0" borderId="39" xfId="1" applyNumberFormat="1" applyFont="1" applyBorder="1" applyAlignment="1">
      <alignment horizontal="center" vertical="center" wrapText="1"/>
    </xf>
    <xf numFmtId="177" fontId="6" fillId="0" borderId="40" xfId="1" applyNumberFormat="1" applyFont="1" applyBorder="1" applyAlignment="1">
      <alignment horizontal="center" vertical="center" wrapText="1" shrinkToFit="1"/>
    </xf>
    <xf numFmtId="177" fontId="6" fillId="0" borderId="28" xfId="1" applyNumberFormat="1" applyFont="1" applyBorder="1" applyAlignment="1">
      <alignment horizontal="center" vertical="center" wrapText="1" shrinkToFit="1"/>
    </xf>
    <xf numFmtId="177" fontId="6" fillId="0" borderId="41" xfId="1" applyNumberFormat="1" applyFont="1" applyBorder="1" applyAlignment="1">
      <alignment horizontal="center" vertical="center" wrapText="1" shrinkToFit="1"/>
    </xf>
    <xf numFmtId="177" fontId="6" fillId="0" borderId="12" xfId="0" applyNumberFormat="1" applyFont="1" applyBorder="1" applyAlignment="1">
      <alignment horizontal="center" vertical="center" wrapText="1"/>
    </xf>
    <xf numFmtId="177" fontId="6" fillId="0" borderId="31" xfId="0" applyNumberFormat="1" applyFont="1" applyBorder="1" applyAlignment="1">
      <alignment horizontal="center" vertical="center" wrapText="1"/>
    </xf>
    <xf numFmtId="177" fontId="6" fillId="0" borderId="22" xfId="0" applyNumberFormat="1" applyFont="1" applyBorder="1" applyAlignment="1">
      <alignment horizontal="center" vertical="center" wrapText="1"/>
    </xf>
    <xf numFmtId="177" fontId="6" fillId="0" borderId="27" xfId="0" applyNumberFormat="1" applyFont="1" applyBorder="1" applyAlignment="1">
      <alignment horizontal="center" vertical="center" wrapText="1"/>
    </xf>
    <xf numFmtId="177" fontId="6" fillId="0" borderId="29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77" fontId="7" fillId="0" borderId="6" xfId="1" applyNumberFormat="1" applyFont="1" applyBorder="1" applyAlignment="1">
      <alignment horizontal="center" vertical="center" wrapText="1"/>
    </xf>
    <xf numFmtId="0" fontId="7" fillId="10" borderId="42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wrapText="1"/>
    </xf>
    <xf numFmtId="41" fontId="7" fillId="10" borderId="26" xfId="1" applyFont="1" applyFill="1" applyBorder="1" applyAlignment="1">
      <alignment horizontal="center" vertical="center" wrapText="1"/>
    </xf>
    <xf numFmtId="41" fontId="7" fillId="10" borderId="43" xfId="1" applyFont="1" applyFill="1" applyBorder="1" applyAlignment="1">
      <alignment horizontal="center" vertical="center" wrapText="1"/>
    </xf>
    <xf numFmtId="177" fontId="6" fillId="0" borderId="35" xfId="1" applyNumberFormat="1" applyFont="1" applyBorder="1" applyAlignment="1">
      <alignment horizontal="center" vertical="center" wrapText="1"/>
    </xf>
    <xf numFmtId="177" fontId="6" fillId="0" borderId="22" xfId="1" applyNumberFormat="1" applyFont="1" applyBorder="1" applyAlignment="1">
      <alignment horizontal="center" vertical="center" textRotation="255" wrapText="1"/>
    </xf>
    <xf numFmtId="177" fontId="6" fillId="0" borderId="29" xfId="1" applyNumberFormat="1" applyFont="1" applyBorder="1" applyAlignment="1">
      <alignment horizontal="center" vertical="center" textRotation="255" wrapText="1"/>
    </xf>
    <xf numFmtId="177" fontId="6" fillId="0" borderId="27" xfId="1" applyNumberFormat="1" applyFont="1" applyBorder="1" applyAlignment="1">
      <alignment horizontal="center" vertical="center" textRotation="255" wrapText="1"/>
    </xf>
    <xf numFmtId="41" fontId="6" fillId="0" borderId="40" xfId="1" applyFont="1" applyBorder="1" applyAlignment="1">
      <alignment horizontal="center" vertical="center" wrapText="1" shrinkToFit="1"/>
    </xf>
    <xf numFmtId="41" fontId="6" fillId="0" borderId="28" xfId="1" applyFont="1" applyBorder="1" applyAlignment="1">
      <alignment horizontal="center" vertical="center" wrapText="1" shrinkToFit="1"/>
    </xf>
    <xf numFmtId="41" fontId="6" fillId="0" borderId="2" xfId="1" applyFont="1" applyBorder="1" applyAlignment="1">
      <alignment horizontal="center" vertical="center" wrapText="1"/>
    </xf>
    <xf numFmtId="41" fontId="6" fillId="0" borderId="20" xfId="1" applyFont="1" applyBorder="1" applyAlignment="1">
      <alignment horizontal="center" vertical="center" wrapText="1"/>
    </xf>
    <xf numFmtId="41" fontId="6" fillId="0" borderId="46" xfId="1" applyFont="1" applyBorder="1" applyAlignment="1">
      <alignment horizontal="center" vertical="center" wrapText="1"/>
    </xf>
    <xf numFmtId="41" fontId="6" fillId="0" borderId="10" xfId="1" applyFont="1" applyBorder="1" applyAlignment="1">
      <alignment horizontal="center" vertical="center" wrapText="1"/>
    </xf>
    <xf numFmtId="41" fontId="6" fillId="0" borderId="38" xfId="1" applyFont="1" applyBorder="1" applyAlignment="1">
      <alignment horizontal="center" vertical="center" wrapText="1"/>
    </xf>
    <xf numFmtId="41" fontId="6" fillId="0" borderId="22" xfId="1" applyFont="1" applyBorder="1" applyAlignment="1">
      <alignment horizontal="center" vertical="center" wrapText="1"/>
    </xf>
    <xf numFmtId="41" fontId="6" fillId="0" borderId="29" xfId="1" applyFont="1" applyBorder="1" applyAlignment="1">
      <alignment horizontal="center" vertical="center" wrapText="1"/>
    </xf>
    <xf numFmtId="41" fontId="6" fillId="0" borderId="27" xfId="1" applyFont="1" applyBorder="1" applyAlignment="1">
      <alignment horizontal="center" vertical="center" wrapText="1"/>
    </xf>
    <xf numFmtId="41" fontId="6" fillId="0" borderId="35" xfId="1" applyFont="1" applyBorder="1" applyAlignment="1">
      <alignment horizontal="center" vertical="center" wrapText="1"/>
    </xf>
    <xf numFmtId="177" fontId="6" fillId="0" borderId="22" xfId="1" applyNumberFormat="1" applyFont="1" applyBorder="1" applyAlignment="1">
      <alignment horizontal="right" vertical="center" wrapText="1"/>
    </xf>
    <xf numFmtId="177" fontId="6" fillId="0" borderId="29" xfId="1" applyNumberFormat="1" applyFont="1" applyBorder="1" applyAlignment="1">
      <alignment horizontal="right" vertical="center" wrapText="1"/>
    </xf>
    <xf numFmtId="177" fontId="6" fillId="0" borderId="27" xfId="1" applyNumberFormat="1" applyFont="1" applyBorder="1" applyAlignment="1">
      <alignment horizontal="right" vertical="center" wrapText="1"/>
    </xf>
    <xf numFmtId="41" fontId="8" fillId="0" borderId="49" xfId="1" applyFont="1" applyBorder="1" applyAlignment="1">
      <alignment horizontal="left" vertical="center"/>
    </xf>
    <xf numFmtId="41" fontId="8" fillId="0" borderId="23" xfId="1" applyFont="1" applyBorder="1" applyAlignment="1">
      <alignment horizontal="left" vertical="center"/>
    </xf>
    <xf numFmtId="41" fontId="6" fillId="0" borderId="23" xfId="1" applyFont="1" applyBorder="1" applyAlignment="1">
      <alignment horizontal="right" vertical="center"/>
    </xf>
    <xf numFmtId="41" fontId="6" fillId="0" borderId="104" xfId="1" applyFont="1" applyBorder="1" applyAlignment="1">
      <alignment horizontal="right" vertical="center"/>
    </xf>
    <xf numFmtId="41" fontId="7" fillId="10" borderId="34" xfId="1" applyFont="1" applyFill="1" applyBorder="1" applyAlignment="1">
      <alignment horizontal="center" vertical="center"/>
    </xf>
    <xf numFmtId="41" fontId="7" fillId="10" borderId="26" xfId="1" applyFont="1" applyFill="1" applyBorder="1" applyAlignment="1">
      <alignment horizontal="center" vertical="center"/>
    </xf>
    <xf numFmtId="41" fontId="7" fillId="10" borderId="2" xfId="1" applyFont="1" applyFill="1" applyBorder="1" applyAlignment="1">
      <alignment horizontal="center" vertical="center" wrapText="1"/>
    </xf>
    <xf numFmtId="41" fontId="7" fillId="10" borderId="7" xfId="1" applyFont="1" applyFill="1" applyBorder="1" applyAlignment="1">
      <alignment horizontal="center" vertical="center" wrapText="1"/>
    </xf>
    <xf numFmtId="41" fontId="6" fillId="0" borderId="12" xfId="1" applyFont="1" applyBorder="1" applyAlignment="1">
      <alignment horizontal="center" vertical="center" textRotation="1" wrapText="1"/>
    </xf>
    <xf numFmtId="41" fontId="6" fillId="0" borderId="31" xfId="1" applyFont="1" applyBorder="1" applyAlignment="1">
      <alignment horizontal="center" vertical="center" textRotation="1" wrapText="1"/>
    </xf>
    <xf numFmtId="41" fontId="6" fillId="0" borderId="40" xfId="1" applyFont="1" applyBorder="1" applyAlignment="1">
      <alignment horizontal="center" vertical="center" wrapText="1"/>
    </xf>
    <xf numFmtId="41" fontId="6" fillId="0" borderId="28" xfId="1" applyFont="1" applyBorder="1" applyAlignment="1">
      <alignment horizontal="center" vertical="center" wrapText="1"/>
    </xf>
    <xf numFmtId="41" fontId="6" fillId="0" borderId="41" xfId="1" applyFont="1" applyBorder="1" applyAlignment="1">
      <alignment horizontal="center" vertical="center" wrapText="1"/>
    </xf>
    <xf numFmtId="41" fontId="6" fillId="0" borderId="30" xfId="1" applyFont="1" applyBorder="1" applyAlignment="1">
      <alignment horizontal="center" vertical="center" wrapText="1"/>
    </xf>
    <xf numFmtId="41" fontId="6" fillId="0" borderId="39" xfId="1" applyFont="1" applyBorder="1" applyAlignment="1">
      <alignment horizontal="center" vertical="center" wrapText="1"/>
    </xf>
    <xf numFmtId="41" fontId="7" fillId="2" borderId="31" xfId="1" applyFont="1" applyFill="1" applyBorder="1" applyAlignment="1">
      <alignment horizontal="center" vertical="center" wrapText="1"/>
    </xf>
    <xf numFmtId="41" fontId="7" fillId="2" borderId="2" xfId="1" applyFont="1" applyFill="1" applyBorder="1" applyAlignment="1">
      <alignment horizontal="center" vertical="center" wrapText="1"/>
    </xf>
    <xf numFmtId="41" fontId="6" fillId="0" borderId="7" xfId="1" applyFont="1" applyBorder="1" applyAlignment="1">
      <alignment horizontal="center" vertical="center" wrapText="1"/>
    </xf>
    <xf numFmtId="3" fontId="6" fillId="0" borderId="22" xfId="1" applyNumberFormat="1" applyFont="1" applyBorder="1" applyAlignment="1">
      <alignment horizontal="right" vertical="center" wrapText="1"/>
    </xf>
    <xf numFmtId="3" fontId="6" fillId="0" borderId="29" xfId="1" applyNumberFormat="1" applyFont="1" applyBorder="1" applyAlignment="1">
      <alignment horizontal="right" vertical="center" wrapText="1"/>
    </xf>
    <xf numFmtId="3" fontId="6" fillId="0" borderId="27" xfId="1" applyNumberFormat="1" applyFont="1" applyBorder="1" applyAlignment="1">
      <alignment horizontal="right" vertical="center" wrapText="1"/>
    </xf>
    <xf numFmtId="176" fontId="6" fillId="0" borderId="22" xfId="0" applyNumberFormat="1" applyFont="1" applyBorder="1" applyAlignment="1">
      <alignment horizontal="center" vertical="center" wrapText="1" shrinkToFit="1"/>
    </xf>
    <xf numFmtId="176" fontId="6" fillId="0" borderId="29" xfId="0" applyNumberFormat="1" applyFont="1" applyBorder="1" applyAlignment="1">
      <alignment horizontal="center" vertical="center" wrapText="1" shrinkToFit="1"/>
    </xf>
    <xf numFmtId="176" fontId="6" fillId="0" borderId="27" xfId="0" applyNumberFormat="1" applyFont="1" applyBorder="1" applyAlignment="1">
      <alignment horizontal="center" vertical="center" wrapText="1" shrinkToFit="1"/>
    </xf>
    <xf numFmtId="177" fontId="6" fillId="0" borderId="22" xfId="0" applyNumberFormat="1" applyFont="1" applyBorder="1" applyAlignment="1">
      <alignment horizontal="right" vertical="center" wrapText="1" shrinkToFit="1"/>
    </xf>
    <xf numFmtId="177" fontId="6" fillId="0" borderId="27" xfId="0" applyNumberFormat="1" applyFont="1" applyBorder="1" applyAlignment="1">
      <alignment horizontal="right" vertical="center" wrapText="1" shrinkToFit="1"/>
    </xf>
    <xf numFmtId="49" fontId="6" fillId="0" borderId="22" xfId="1" applyNumberFormat="1" applyFont="1" applyBorder="1" applyAlignment="1">
      <alignment horizontal="right" vertical="center" shrinkToFit="1"/>
    </xf>
    <xf numFmtId="49" fontId="6" fillId="0" borderId="27" xfId="1" applyNumberFormat="1" applyFont="1" applyBorder="1" applyAlignment="1">
      <alignment horizontal="right" vertical="center" shrinkToFit="1"/>
    </xf>
    <xf numFmtId="177" fontId="6" fillId="0" borderId="22" xfId="0" applyNumberFormat="1" applyFont="1" applyBorder="1" applyAlignment="1">
      <alignment horizontal="right" vertical="center" shrinkToFit="1"/>
    </xf>
    <xf numFmtId="177" fontId="6" fillId="0" borderId="27" xfId="0" applyNumberFormat="1" applyFont="1" applyBorder="1" applyAlignment="1">
      <alignment horizontal="right" vertical="center" shrinkToFit="1"/>
    </xf>
    <xf numFmtId="176" fontId="6" fillId="0" borderId="35" xfId="0" applyNumberFormat="1" applyFont="1" applyBorder="1" applyAlignment="1">
      <alignment horizontal="center" vertical="center" wrapText="1" shrinkToFit="1"/>
    </xf>
    <xf numFmtId="177" fontId="6" fillId="0" borderId="22" xfId="1" applyNumberFormat="1" applyFont="1" applyBorder="1" applyAlignment="1">
      <alignment horizontal="right" vertical="center" shrinkToFit="1"/>
    </xf>
    <xf numFmtId="177" fontId="6" fillId="0" borderId="29" xfId="1" applyNumberFormat="1" applyFont="1" applyBorder="1" applyAlignment="1">
      <alignment horizontal="right" vertical="center" shrinkToFit="1"/>
    </xf>
    <xf numFmtId="177" fontId="6" fillId="0" borderId="35" xfId="1" applyNumberFormat="1" applyFont="1" applyBorder="1" applyAlignment="1">
      <alignment horizontal="right" vertical="center" shrinkToFit="1"/>
    </xf>
    <xf numFmtId="177" fontId="6" fillId="0" borderId="27" xfId="1" applyNumberFormat="1" applyFont="1" applyBorder="1" applyAlignment="1">
      <alignment horizontal="right" vertical="center" shrinkToFit="1"/>
    </xf>
    <xf numFmtId="176" fontId="6" fillId="0" borderId="113" xfId="1" applyNumberFormat="1" applyFont="1" applyBorder="1" applyAlignment="1">
      <alignment horizontal="center" vertical="center" shrinkToFit="1"/>
    </xf>
    <xf numFmtId="176" fontId="6" fillId="0" borderId="78" xfId="1" applyNumberFormat="1" applyFont="1" applyBorder="1" applyAlignment="1">
      <alignment horizontal="center" vertical="center" shrinkToFit="1"/>
    </xf>
    <xf numFmtId="176" fontId="7" fillId="10" borderId="5" xfId="1" applyNumberFormat="1" applyFont="1" applyFill="1" applyBorder="1" applyAlignment="1">
      <alignment horizontal="center" vertical="center" shrinkToFit="1"/>
    </xf>
    <xf numFmtId="177" fontId="6" fillId="0" borderId="29" xfId="0" applyNumberFormat="1" applyFont="1" applyBorder="1" applyAlignment="1">
      <alignment horizontal="right" vertical="center" wrapText="1" shrinkToFit="1"/>
    </xf>
    <xf numFmtId="1" fontId="6" fillId="0" borderId="22" xfId="1" applyNumberFormat="1" applyFont="1" applyBorder="1" applyAlignment="1">
      <alignment horizontal="right" vertical="center" shrinkToFit="1"/>
    </xf>
    <xf numFmtId="1" fontId="6" fillId="0" borderId="29" xfId="1" applyNumberFormat="1" applyFont="1" applyBorder="1" applyAlignment="1">
      <alignment horizontal="right" vertical="center" shrinkToFit="1"/>
    </xf>
    <xf numFmtId="1" fontId="6" fillId="0" borderId="27" xfId="1" applyNumberFormat="1" applyFont="1" applyBorder="1" applyAlignment="1">
      <alignment horizontal="right" vertical="center" shrinkToFit="1"/>
    </xf>
    <xf numFmtId="177" fontId="6" fillId="0" borderId="29" xfId="0" applyNumberFormat="1" applyFont="1" applyBorder="1" applyAlignment="1">
      <alignment horizontal="right" vertical="center" shrinkToFit="1"/>
    </xf>
    <xf numFmtId="0" fontId="7" fillId="2" borderId="22" xfId="0" applyFont="1" applyFill="1" applyBorder="1" applyAlignment="1">
      <alignment horizontal="center" vertical="center" wrapText="1" shrinkToFit="1"/>
    </xf>
    <xf numFmtId="0" fontId="7" fillId="2" borderId="27" xfId="0" applyFont="1" applyFill="1" applyBorder="1" applyAlignment="1">
      <alignment horizontal="center" vertical="center" wrapText="1" shrinkToFit="1"/>
    </xf>
    <xf numFmtId="177" fontId="7" fillId="2" borderId="22" xfId="0" applyNumberFormat="1" applyFont="1" applyFill="1" applyBorder="1" applyAlignment="1">
      <alignment horizontal="center" vertical="center" wrapText="1" shrinkToFit="1"/>
    </xf>
    <xf numFmtId="177" fontId="7" fillId="2" borderId="27" xfId="0" applyNumberFormat="1" applyFont="1" applyFill="1" applyBorder="1" applyAlignment="1">
      <alignment horizontal="center" vertical="center" wrapText="1" shrinkToFit="1"/>
    </xf>
    <xf numFmtId="177" fontId="7" fillId="9" borderId="22" xfId="1" applyNumberFormat="1" applyFont="1" applyFill="1" applyBorder="1" applyAlignment="1">
      <alignment horizontal="center" vertical="center" wrapText="1" shrinkToFit="1"/>
    </xf>
    <xf numFmtId="177" fontId="7" fillId="9" borderId="35" xfId="1" applyNumberFormat="1" applyFont="1" applyFill="1" applyBorder="1" applyAlignment="1">
      <alignment horizontal="center" vertical="center" wrapText="1" shrinkToFit="1"/>
    </xf>
    <xf numFmtId="177" fontId="6" fillId="0" borderId="27" xfId="0" applyNumberFormat="1" applyFont="1" applyBorder="1">
      <alignment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7" fillId="10" borderId="14" xfId="1" applyNumberFormat="1" applyFont="1" applyFill="1" applyBorder="1" applyAlignment="1">
      <alignment horizontal="center" vertical="center" shrinkToFit="1"/>
    </xf>
    <xf numFmtId="176" fontId="6" fillId="0" borderId="75" xfId="1" applyNumberFormat="1" applyFont="1" applyBorder="1" applyAlignment="1">
      <alignment horizontal="center" vertical="center" shrinkToFit="1"/>
    </xf>
    <xf numFmtId="176" fontId="6" fillId="0" borderId="24" xfId="0" applyNumberFormat="1" applyFont="1" applyBorder="1" applyAlignment="1">
      <alignment horizontal="center" vertical="center" shrinkToFit="1"/>
    </xf>
    <xf numFmtId="176" fontId="6" fillId="0" borderId="25" xfId="0" applyNumberFormat="1" applyFont="1" applyBorder="1" applyAlignment="1">
      <alignment horizontal="center" vertical="center" shrinkToFit="1"/>
    </xf>
    <xf numFmtId="176" fontId="6" fillId="0" borderId="48" xfId="0" applyNumberFormat="1" applyFont="1" applyBorder="1" applyAlignment="1">
      <alignment horizontal="center" vertical="center" wrapText="1" shrinkToFit="1"/>
    </xf>
    <xf numFmtId="176" fontId="6" fillId="0" borderId="28" xfId="0" applyNumberFormat="1" applyFont="1" applyBorder="1" applyAlignment="1">
      <alignment horizontal="center" vertical="center" wrapText="1" shrinkToFit="1"/>
    </xf>
    <xf numFmtId="176" fontId="6" fillId="0" borderId="41" xfId="0" applyNumberFormat="1" applyFont="1" applyBorder="1" applyAlignment="1">
      <alignment horizontal="center" vertical="center" wrapText="1" shrinkToFit="1"/>
    </xf>
    <xf numFmtId="176" fontId="6" fillId="8" borderId="90" xfId="1" applyNumberFormat="1" applyFont="1" applyFill="1" applyBorder="1" applyAlignment="1">
      <alignment horizontal="center" vertical="center" shrinkToFit="1"/>
    </xf>
    <xf numFmtId="176" fontId="6" fillId="8" borderId="91" xfId="1" applyNumberFormat="1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177" fontId="41" fillId="0" borderId="22" xfId="1" applyNumberFormat="1" applyFont="1" applyBorder="1" applyAlignment="1">
      <alignment horizontal="right" vertical="center" shrinkToFit="1"/>
    </xf>
    <xf numFmtId="177" fontId="41" fillId="0" borderId="29" xfId="1" applyNumberFormat="1" applyFont="1" applyBorder="1" applyAlignment="1">
      <alignment horizontal="right" vertical="center" shrinkToFit="1"/>
    </xf>
    <xf numFmtId="177" fontId="41" fillId="0" borderId="27" xfId="1" applyNumberFormat="1" applyFont="1" applyBorder="1" applyAlignment="1">
      <alignment horizontal="right" vertical="center" shrinkToFit="1"/>
    </xf>
    <xf numFmtId="176" fontId="41" fillId="0" borderId="2" xfId="0" applyNumberFormat="1" applyFont="1" applyBorder="1" applyAlignment="1">
      <alignment horizontal="center" vertical="center" wrapText="1" shrinkToFit="1"/>
    </xf>
    <xf numFmtId="176" fontId="41" fillId="0" borderId="2" xfId="1" applyNumberFormat="1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176" fontId="41" fillId="0" borderId="12" xfId="1" applyNumberFormat="1" applyFont="1" applyBorder="1" applyAlignment="1">
      <alignment horizontal="right" vertical="center" shrinkToFit="1"/>
    </xf>
    <xf numFmtId="176" fontId="41" fillId="0" borderId="16" xfId="1" applyNumberFormat="1" applyFont="1" applyBorder="1" applyAlignment="1">
      <alignment horizontal="right" vertical="center" shrinkToFit="1"/>
    </xf>
    <xf numFmtId="176" fontId="41" fillId="0" borderId="13" xfId="1" applyNumberFormat="1" applyFont="1" applyBorder="1" applyAlignment="1">
      <alignment horizontal="right" vertical="center" shrinkToFit="1"/>
    </xf>
    <xf numFmtId="41" fontId="8" fillId="0" borderId="44" xfId="1" applyFont="1" applyBorder="1" applyAlignment="1">
      <alignment horizontal="left" vertical="center"/>
    </xf>
    <xf numFmtId="41" fontId="8" fillId="0" borderId="37" xfId="1" applyFont="1" applyBorder="1" applyAlignment="1">
      <alignment horizontal="left" vertical="center"/>
    </xf>
    <xf numFmtId="176" fontId="41" fillId="0" borderId="16" xfId="0" applyNumberFormat="1" applyFont="1" applyBorder="1" applyAlignment="1">
      <alignment horizontal="center" vertical="center" shrinkToFit="1"/>
    </xf>
    <xf numFmtId="176" fontId="41" fillId="0" borderId="31" xfId="0" applyNumberFormat="1" applyFont="1" applyBorder="1" applyAlignment="1">
      <alignment horizontal="center" vertical="center" shrinkToFit="1"/>
    </xf>
    <xf numFmtId="176" fontId="41" fillId="0" borderId="12" xfId="1" applyNumberFormat="1" applyFont="1" applyBorder="1" applyAlignment="1">
      <alignment horizontal="center" vertical="center" shrinkToFit="1"/>
    </xf>
    <xf numFmtId="176" fontId="41" fillId="0" borderId="16" xfId="1" applyNumberFormat="1" applyFont="1" applyBorder="1" applyAlignment="1">
      <alignment horizontal="center" vertical="center" shrinkToFit="1"/>
    </xf>
    <xf numFmtId="176" fontId="41" fillId="0" borderId="13" xfId="1" applyNumberFormat="1" applyFont="1" applyBorder="1" applyAlignment="1">
      <alignment horizontal="center" vertical="center" shrinkToFit="1"/>
    </xf>
    <xf numFmtId="176" fontId="41" fillId="0" borderId="47" xfId="0" applyNumberFormat="1" applyFont="1" applyBorder="1" applyAlignment="1">
      <alignment horizontal="center" vertical="center" shrinkToFit="1"/>
    </xf>
    <xf numFmtId="0" fontId="40" fillId="10" borderId="42" xfId="0" applyFont="1" applyFill="1" applyBorder="1" applyAlignment="1">
      <alignment horizontal="center" vertical="center" shrinkToFit="1"/>
    </xf>
    <xf numFmtId="0" fontId="40" fillId="10" borderId="1" xfId="0" applyFont="1" applyFill="1" applyBorder="1" applyAlignment="1">
      <alignment horizontal="center" vertical="center" shrinkToFit="1"/>
    </xf>
    <xf numFmtId="176" fontId="41" fillId="0" borderId="30" xfId="0" applyNumberFormat="1" applyFont="1" applyBorder="1" applyAlignment="1">
      <alignment horizontal="center" vertical="center" wrapText="1" shrinkToFit="1"/>
    </xf>
    <xf numFmtId="176" fontId="41" fillId="0" borderId="39" xfId="0" applyNumberFormat="1" applyFont="1" applyBorder="1" applyAlignment="1">
      <alignment horizontal="center" vertical="center" wrapText="1" shrinkToFit="1"/>
    </xf>
    <xf numFmtId="176" fontId="41" fillId="0" borderId="22" xfId="0" applyNumberFormat="1" applyFont="1" applyBorder="1" applyAlignment="1">
      <alignment horizontal="center" vertical="center" wrapText="1" shrinkToFit="1"/>
    </xf>
    <xf numFmtId="176" fontId="41" fillId="0" borderId="29" xfId="0" applyNumberFormat="1" applyFont="1" applyBorder="1" applyAlignment="1">
      <alignment horizontal="center" vertical="center" wrapText="1" shrinkToFit="1"/>
    </xf>
    <xf numFmtId="176" fontId="41" fillId="0" borderId="27" xfId="0" applyNumberFormat="1" applyFont="1" applyBorder="1" applyAlignment="1">
      <alignment horizontal="center" vertical="center" wrapText="1" shrinkToFit="1"/>
    </xf>
    <xf numFmtId="3" fontId="41" fillId="0" borderId="22" xfId="1" applyNumberFormat="1" applyFont="1" applyBorder="1" applyAlignment="1">
      <alignment horizontal="right" vertical="center" shrinkToFit="1"/>
    </xf>
    <xf numFmtId="3" fontId="41" fillId="0" borderId="29" xfId="1" applyNumberFormat="1" applyFont="1" applyBorder="1" applyAlignment="1">
      <alignment horizontal="right" vertical="center" shrinkToFit="1"/>
    </xf>
    <xf numFmtId="3" fontId="41" fillId="0" borderId="27" xfId="1" applyNumberFormat="1" applyFont="1" applyBorder="1" applyAlignment="1">
      <alignment horizontal="right" vertical="center" shrinkToFit="1"/>
    </xf>
    <xf numFmtId="176" fontId="41" fillId="0" borderId="40" xfId="0" applyNumberFormat="1" applyFont="1" applyBorder="1" applyAlignment="1">
      <alignment horizontal="center" vertical="center" wrapText="1" shrinkToFit="1"/>
    </xf>
    <xf numFmtId="176" fontId="41" fillId="0" borderId="28" xfId="0" applyNumberFormat="1" applyFont="1" applyBorder="1" applyAlignment="1">
      <alignment horizontal="center" vertical="center" wrapText="1" shrinkToFit="1"/>
    </xf>
    <xf numFmtId="176" fontId="41" fillId="0" borderId="111" xfId="0" applyNumberFormat="1" applyFont="1" applyBorder="1" applyAlignment="1">
      <alignment horizontal="center" vertical="center" wrapText="1" shrinkToFit="1"/>
    </xf>
    <xf numFmtId="176" fontId="42" fillId="0" borderId="4" xfId="0" applyNumberFormat="1" applyFont="1" applyBorder="1" applyAlignment="1">
      <alignment horizontal="center" vertical="center" wrapText="1" shrinkToFit="1"/>
    </xf>
    <xf numFmtId="176" fontId="42" fillId="0" borderId="0" xfId="0" applyNumberFormat="1" applyFont="1" applyAlignment="1">
      <alignment horizontal="center" vertical="center" wrapText="1" shrinkToFit="1"/>
    </xf>
    <xf numFmtId="176" fontId="42" fillId="0" borderId="6" xfId="0" applyNumberFormat="1" applyFont="1" applyBorder="1" applyAlignment="1">
      <alignment horizontal="center" vertical="center" wrapText="1" shrinkToFit="1"/>
    </xf>
    <xf numFmtId="176" fontId="6" fillId="0" borderId="19" xfId="1" applyNumberFormat="1" applyFont="1" applyBorder="1" applyAlignment="1">
      <alignment horizontal="center" vertical="center" shrinkToFit="1"/>
    </xf>
    <xf numFmtId="0" fontId="40" fillId="10" borderId="9" xfId="0" applyFont="1" applyFill="1" applyBorder="1" applyAlignment="1">
      <alignment horizontal="center" vertical="center" shrinkToFit="1"/>
    </xf>
    <xf numFmtId="0" fontId="40" fillId="10" borderId="4" xfId="0" applyFont="1" applyFill="1" applyBorder="1" applyAlignment="1">
      <alignment horizontal="center" vertical="center" shrinkToFit="1"/>
    </xf>
    <xf numFmtId="0" fontId="40" fillId="10" borderId="11" xfId="0" applyFont="1" applyFill="1" applyBorder="1" applyAlignment="1">
      <alignment horizontal="center" vertical="center" shrinkToFit="1"/>
    </xf>
    <xf numFmtId="176" fontId="7" fillId="0" borderId="80" xfId="1" applyNumberFormat="1" applyFont="1" applyBorder="1" applyAlignment="1">
      <alignment horizontal="left" vertical="center" shrinkToFit="1"/>
    </xf>
    <xf numFmtId="176" fontId="7" fillId="0" borderId="81" xfId="1" applyNumberFormat="1" applyFont="1" applyBorder="1" applyAlignment="1">
      <alignment horizontal="left" vertical="center" shrinkToFit="1"/>
    </xf>
    <xf numFmtId="176" fontId="7" fillId="10" borderId="80" xfId="1" applyNumberFormat="1" applyFont="1" applyFill="1" applyBorder="1" applyAlignment="1">
      <alignment horizontal="left" vertical="center" shrinkToFit="1"/>
    </xf>
    <xf numFmtId="176" fontId="7" fillId="10" borderId="81" xfId="1" applyNumberFormat="1" applyFont="1" applyFill="1" applyBorder="1" applyAlignment="1">
      <alignment horizontal="left" vertical="center" shrinkToFit="1"/>
    </xf>
    <xf numFmtId="41" fontId="7" fillId="2" borderId="25" xfId="1" applyFont="1" applyFill="1" applyBorder="1" applyAlignment="1">
      <alignment horizontal="center" vertical="center" wrapText="1"/>
    </xf>
    <xf numFmtId="41" fontId="7" fillId="2" borderId="26" xfId="1" applyFont="1" applyFill="1" applyBorder="1" applyAlignment="1">
      <alignment horizontal="center" vertical="center" wrapText="1"/>
    </xf>
    <xf numFmtId="41" fontId="7" fillId="2" borderId="43" xfId="1" applyFont="1" applyFill="1" applyBorder="1" applyAlignment="1">
      <alignment horizontal="center" vertical="center" wrapText="1"/>
    </xf>
    <xf numFmtId="176" fontId="6" fillId="0" borderId="16" xfId="1" applyNumberFormat="1" applyFont="1" applyBorder="1" applyAlignment="1">
      <alignment horizontal="center" vertical="center" shrinkToFit="1"/>
    </xf>
    <xf numFmtId="176" fontId="6" fillId="0" borderId="40" xfId="0" applyNumberFormat="1" applyFont="1" applyBorder="1" applyAlignment="1">
      <alignment horizontal="center" vertical="center" wrapText="1" shrinkToFit="1"/>
    </xf>
    <xf numFmtId="176" fontId="6" fillId="0" borderId="111" xfId="0" applyNumberFormat="1" applyFont="1" applyBorder="1" applyAlignment="1">
      <alignment horizontal="center" vertical="center" wrapText="1" shrinkToFit="1"/>
    </xf>
    <xf numFmtId="176" fontId="6" fillId="0" borderId="12" xfId="1" quotePrefix="1" applyNumberFormat="1" applyFont="1" applyBorder="1" applyAlignment="1">
      <alignment horizontal="left" vertical="center" shrinkToFit="1"/>
    </xf>
    <xf numFmtId="176" fontId="6" fillId="0" borderId="16" xfId="1" applyNumberFormat="1" applyFont="1" applyBorder="1" applyAlignment="1">
      <alignment horizontal="left" vertical="center" shrinkToFit="1"/>
    </xf>
    <xf numFmtId="176" fontId="7" fillId="10" borderId="80" xfId="1" applyNumberFormat="1" applyFont="1" applyFill="1" applyBorder="1" applyAlignment="1">
      <alignment horizontal="center" vertical="center" shrinkToFit="1"/>
    </xf>
    <xf numFmtId="176" fontId="7" fillId="10" borderId="81" xfId="1" applyNumberFormat="1" applyFont="1" applyFill="1" applyBorder="1" applyAlignment="1">
      <alignment horizontal="center" vertical="center" shrinkToFit="1"/>
    </xf>
    <xf numFmtId="0" fontId="7" fillId="0" borderId="33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center" vertical="center" shrinkToFit="1"/>
    </xf>
    <xf numFmtId="176" fontId="14" fillId="6" borderId="64" xfId="11" applyNumberFormat="1" applyFont="1" applyFill="1" applyBorder="1" applyAlignment="1">
      <alignment horizontal="center" vertical="center"/>
    </xf>
    <xf numFmtId="176" fontId="14" fillId="6" borderId="65" xfId="11" applyNumberFormat="1" applyFont="1" applyFill="1" applyBorder="1" applyAlignment="1">
      <alignment horizontal="center" vertical="center"/>
    </xf>
    <xf numFmtId="0" fontId="38" fillId="0" borderId="6" xfId="17" applyFont="1" applyBorder="1" applyAlignment="1">
      <alignment horizontal="left" vertical="center"/>
    </xf>
    <xf numFmtId="0" fontId="25" fillId="0" borderId="6" xfId="17" applyFont="1" applyBorder="1" applyAlignment="1">
      <alignment horizontal="left" vertical="center"/>
    </xf>
    <xf numFmtId="176" fontId="14" fillId="3" borderId="25" xfId="11" applyNumberFormat="1" applyFont="1" applyFill="1" applyBorder="1" applyAlignment="1">
      <alignment horizontal="center" vertical="center"/>
    </xf>
    <xf numFmtId="176" fontId="14" fillId="3" borderId="31" xfId="11" applyNumberFormat="1" applyFont="1" applyFill="1" applyBorder="1" applyAlignment="1">
      <alignment horizontal="center" vertical="center"/>
    </xf>
    <xf numFmtId="176" fontId="14" fillId="3" borderId="26" xfId="11" applyNumberFormat="1" applyFont="1" applyFill="1" applyBorder="1" applyAlignment="1">
      <alignment horizontal="center" vertical="center"/>
    </xf>
    <xf numFmtId="176" fontId="23" fillId="4" borderId="37" xfId="11" applyNumberFormat="1" applyFont="1" applyFill="1" applyBorder="1" applyAlignment="1">
      <alignment horizontal="center" vertical="center"/>
    </xf>
    <xf numFmtId="176" fontId="23" fillId="4" borderId="45" xfId="11" applyNumberFormat="1" applyFont="1" applyFill="1" applyBorder="1" applyAlignment="1">
      <alignment horizontal="center" vertical="center"/>
    </xf>
    <xf numFmtId="176" fontId="23" fillId="4" borderId="0" xfId="11" applyNumberFormat="1" applyFont="1" applyFill="1" applyAlignment="1">
      <alignment horizontal="center" vertical="center"/>
    </xf>
    <xf numFmtId="176" fontId="23" fillId="4" borderId="3" xfId="11" applyNumberFormat="1" applyFont="1" applyFill="1" applyBorder="1" applyAlignment="1">
      <alignment horizontal="center" vertical="center"/>
    </xf>
    <xf numFmtId="176" fontId="23" fillId="4" borderId="52" xfId="11" applyNumberFormat="1" applyFont="1" applyFill="1" applyBorder="1" applyAlignment="1">
      <alignment horizontal="center" vertical="center"/>
    </xf>
    <xf numFmtId="176" fontId="23" fillId="4" borderId="60" xfId="11" applyNumberFormat="1" applyFont="1" applyFill="1" applyBorder="1" applyAlignment="1">
      <alignment horizontal="center" vertical="center"/>
    </xf>
    <xf numFmtId="176" fontId="14" fillId="3" borderId="47" xfId="11" applyNumberFormat="1" applyFont="1" applyFill="1" applyBorder="1" applyAlignment="1">
      <alignment horizontal="center" vertical="center"/>
    </xf>
    <xf numFmtId="176" fontId="18" fillId="5" borderId="61" xfId="11" applyNumberFormat="1" applyFont="1" applyFill="1" applyBorder="1" applyAlignment="1">
      <alignment horizontal="center" vertical="center" textRotation="255" wrapText="1"/>
    </xf>
    <xf numFmtId="176" fontId="18" fillId="5" borderId="62" xfId="11" applyNumberFormat="1" applyFont="1" applyFill="1" applyBorder="1" applyAlignment="1">
      <alignment horizontal="center" vertical="center" textRotation="255" wrapText="1"/>
    </xf>
    <xf numFmtId="176" fontId="19" fillId="5" borderId="98" xfId="11" applyNumberFormat="1" applyFont="1" applyFill="1" applyBorder="1" applyAlignment="1">
      <alignment horizontal="center" vertical="center" wrapText="1"/>
    </xf>
    <xf numFmtId="176" fontId="19" fillId="5" borderId="59" xfId="11" applyNumberFormat="1" applyFont="1" applyFill="1" applyBorder="1" applyAlignment="1">
      <alignment horizontal="center" vertical="center" wrapText="1"/>
    </xf>
    <xf numFmtId="176" fontId="19" fillId="5" borderId="97" xfId="11" applyNumberFormat="1" applyFont="1" applyFill="1" applyBorder="1" applyAlignment="1">
      <alignment horizontal="center" vertical="center" wrapText="1"/>
    </xf>
    <xf numFmtId="176" fontId="16" fillId="8" borderId="59" xfId="11" applyNumberFormat="1" applyFont="1" applyFill="1" applyBorder="1" applyAlignment="1">
      <alignment horizontal="left" vertical="center"/>
    </xf>
    <xf numFmtId="176" fontId="16" fillId="8" borderId="0" xfId="11" applyNumberFormat="1" applyFont="1" applyFill="1" applyAlignment="1">
      <alignment horizontal="left" vertical="center"/>
    </xf>
    <xf numFmtId="176" fontId="19" fillId="5" borderId="55" xfId="11" applyNumberFormat="1" applyFont="1" applyFill="1" applyBorder="1" applyAlignment="1">
      <alignment horizontal="center" vertical="center" wrapText="1"/>
    </xf>
    <xf numFmtId="176" fontId="19" fillId="5" borderId="57" xfId="11" applyNumberFormat="1" applyFont="1" applyFill="1" applyBorder="1" applyAlignment="1">
      <alignment horizontal="center" vertical="center" wrapText="1"/>
    </xf>
    <xf numFmtId="176" fontId="19" fillId="5" borderId="58" xfId="11" applyNumberFormat="1" applyFont="1" applyFill="1" applyBorder="1" applyAlignment="1">
      <alignment horizontal="center" vertical="center" wrapText="1"/>
    </xf>
    <xf numFmtId="0" fontId="14" fillId="8" borderId="0" xfId="11" applyFont="1" applyFill="1" applyAlignment="1">
      <alignment horizontal="left" vertical="center"/>
    </xf>
    <xf numFmtId="0" fontId="14" fillId="8" borderId="3" xfId="11" applyFont="1" applyFill="1" applyBorder="1" applyAlignment="1">
      <alignment horizontal="left" vertical="center"/>
    </xf>
    <xf numFmtId="176" fontId="19" fillId="5" borderId="63" xfId="11" applyNumberFormat="1" applyFont="1" applyFill="1" applyBorder="1" applyAlignment="1">
      <alignment horizontal="center" vertical="center" wrapText="1"/>
    </xf>
    <xf numFmtId="176" fontId="18" fillId="5" borderId="70" xfId="11" applyNumberFormat="1" applyFont="1" applyFill="1" applyBorder="1" applyAlignment="1">
      <alignment horizontal="center" vertical="center" textRotation="255" wrapText="1"/>
    </xf>
    <xf numFmtId="176" fontId="16" fillId="8" borderId="52" xfId="11" applyNumberFormat="1" applyFont="1" applyFill="1" applyBorder="1" applyAlignment="1">
      <alignment horizontal="left" vertical="center" wrapText="1"/>
    </xf>
    <xf numFmtId="176" fontId="16" fillId="8" borderId="60" xfId="11" applyNumberFormat="1" applyFont="1" applyFill="1" applyBorder="1" applyAlignment="1">
      <alignment horizontal="left" vertical="center" wrapText="1"/>
    </xf>
    <xf numFmtId="176" fontId="19" fillId="5" borderId="71" xfId="11" applyNumberFormat="1" applyFont="1" applyFill="1" applyBorder="1" applyAlignment="1">
      <alignment horizontal="center" vertical="center" wrapText="1"/>
    </xf>
    <xf numFmtId="176" fontId="22" fillId="5" borderId="58" xfId="11" applyNumberFormat="1" applyFont="1" applyFill="1" applyBorder="1" applyAlignment="1">
      <alignment horizontal="center" vertical="center" wrapText="1"/>
    </xf>
    <xf numFmtId="176" fontId="14" fillId="8" borderId="0" xfId="11" applyNumberFormat="1" applyFont="1" applyFill="1" applyAlignment="1">
      <alignment horizontal="left" vertical="center"/>
    </xf>
    <xf numFmtId="176" fontId="14" fillId="8" borderId="3" xfId="11" applyNumberFormat="1" applyFont="1" applyFill="1" applyBorder="1" applyAlignment="1">
      <alignment horizontal="left" vertical="center"/>
    </xf>
    <xf numFmtId="0" fontId="18" fillId="5" borderId="55" xfId="17" applyFont="1" applyFill="1" applyBorder="1" applyAlignment="1">
      <alignment horizontal="center" vertical="center" wrapText="1"/>
    </xf>
    <xf numFmtId="0" fontId="18" fillId="5" borderId="57" xfId="17" applyFont="1" applyFill="1" applyBorder="1" applyAlignment="1">
      <alignment horizontal="center" vertical="center" wrapText="1"/>
    </xf>
    <xf numFmtId="0" fontId="18" fillId="5" borderId="71" xfId="17" applyFont="1" applyFill="1" applyBorder="1" applyAlignment="1">
      <alignment horizontal="center" vertical="center" wrapText="1"/>
    </xf>
    <xf numFmtId="0" fontId="18" fillId="5" borderId="61" xfId="13" applyFont="1" applyFill="1" applyBorder="1" applyAlignment="1">
      <alignment horizontal="center" vertical="center" wrapText="1"/>
    </xf>
    <xf numFmtId="0" fontId="18" fillId="5" borderId="62" xfId="13" applyFont="1" applyFill="1" applyBorder="1" applyAlignment="1">
      <alignment horizontal="center" vertical="center" wrapText="1"/>
    </xf>
    <xf numFmtId="176" fontId="16" fillId="8" borderId="0" xfId="11" applyNumberFormat="1" applyFont="1" applyFill="1" applyAlignment="1">
      <alignment horizontal="left" vertical="center" wrapText="1"/>
    </xf>
    <xf numFmtId="176" fontId="16" fillId="8" borderId="3" xfId="11" applyNumberFormat="1" applyFont="1" applyFill="1" applyBorder="1" applyAlignment="1">
      <alignment horizontal="left" vertical="center" wrapText="1"/>
    </xf>
    <xf numFmtId="176" fontId="16" fillId="8" borderId="59" xfId="11" applyNumberFormat="1" applyFont="1" applyFill="1" applyBorder="1" applyAlignment="1">
      <alignment horizontal="left" vertical="center" wrapText="1"/>
    </xf>
    <xf numFmtId="176" fontId="14" fillId="6" borderId="47" xfId="11" applyNumberFormat="1" applyFont="1" applyFill="1" applyBorder="1" applyAlignment="1">
      <alignment horizontal="center" vertical="center"/>
    </xf>
    <xf numFmtId="176" fontId="14" fillId="6" borderId="31" xfId="11" applyNumberFormat="1" applyFont="1" applyFill="1" applyBorder="1" applyAlignment="1">
      <alignment horizontal="center" vertical="center"/>
    </xf>
    <xf numFmtId="176" fontId="18" fillId="5" borderId="95" xfId="11" applyNumberFormat="1" applyFont="1" applyFill="1" applyBorder="1" applyAlignment="1">
      <alignment horizontal="center" vertical="center" textRotation="255" wrapText="1"/>
    </xf>
    <xf numFmtId="0" fontId="19" fillId="5" borderId="55" xfId="13" applyFont="1" applyFill="1" applyBorder="1" applyAlignment="1">
      <alignment horizontal="center" vertical="center" wrapText="1"/>
    </xf>
    <xf numFmtId="0" fontId="19" fillId="5" borderId="57" xfId="13" applyFont="1" applyFill="1" applyBorder="1" applyAlignment="1">
      <alignment horizontal="center" vertical="center" wrapText="1"/>
    </xf>
    <xf numFmtId="0" fontId="19" fillId="5" borderId="58" xfId="13" applyFont="1" applyFill="1" applyBorder="1" applyAlignment="1">
      <alignment horizontal="center" vertical="center" wrapText="1"/>
    </xf>
    <xf numFmtId="0" fontId="14" fillId="8" borderId="59" xfId="11" applyFont="1" applyFill="1" applyBorder="1" applyAlignment="1">
      <alignment horizontal="left" vertical="center"/>
    </xf>
    <xf numFmtId="176" fontId="18" fillId="5" borderId="119" xfId="11" applyNumberFormat="1" applyFont="1" applyFill="1" applyBorder="1" applyAlignment="1">
      <alignment horizontal="center" vertical="center" textRotation="255" wrapText="1"/>
    </xf>
    <xf numFmtId="176" fontId="18" fillId="5" borderId="120" xfId="11" applyNumberFormat="1" applyFont="1" applyFill="1" applyBorder="1" applyAlignment="1">
      <alignment horizontal="center" vertical="center" textRotation="255" wrapText="1"/>
    </xf>
    <xf numFmtId="0" fontId="14" fillId="8" borderId="98" xfId="11" applyFont="1" applyFill="1" applyBorder="1" applyAlignment="1">
      <alignment horizontal="left" vertical="center"/>
    </xf>
    <xf numFmtId="0" fontId="14" fillId="8" borderId="4" xfId="11" applyFont="1" applyFill="1" applyBorder="1" applyAlignment="1">
      <alignment horizontal="left" vertical="center"/>
    </xf>
    <xf numFmtId="0" fontId="19" fillId="5" borderId="71" xfId="13" applyFont="1" applyFill="1" applyBorder="1" applyAlignment="1">
      <alignment horizontal="center" vertical="center" wrapText="1"/>
    </xf>
    <xf numFmtId="0" fontId="38" fillId="0" borderId="44" xfId="3" applyFont="1" applyBorder="1" applyAlignment="1">
      <alignment horizontal="center" vertical="center"/>
    </xf>
    <xf numFmtId="0" fontId="38" fillId="0" borderId="37" xfId="3" applyFont="1" applyBorder="1" applyAlignment="1">
      <alignment horizontal="center" vertical="center"/>
    </xf>
    <xf numFmtId="0" fontId="38" fillId="0" borderId="45" xfId="3" applyFont="1" applyBorder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3" fillId="0" borderId="3" xfId="3" applyFont="1" applyBorder="1" applyAlignment="1">
      <alignment horizontal="right" vertical="center"/>
    </xf>
    <xf numFmtId="0" fontId="3" fillId="0" borderId="3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41" fontId="3" fillId="0" borderId="36" xfId="1" applyFont="1" applyBorder="1" applyAlignment="1">
      <alignment horizontal="center" vertical="center"/>
    </xf>
    <xf numFmtId="41" fontId="3" fillId="0" borderId="27" xfId="1" applyFont="1" applyBorder="1" applyAlignment="1">
      <alignment horizontal="center" vertical="center"/>
    </xf>
    <xf numFmtId="41" fontId="3" fillId="0" borderId="50" xfId="1" applyFont="1" applyBorder="1" applyAlignment="1">
      <alignment horizontal="center" vertical="center"/>
    </xf>
    <xf numFmtId="41" fontId="3" fillId="0" borderId="39" xfId="1" applyFont="1" applyBorder="1" applyAlignment="1">
      <alignment horizontal="center" vertical="center"/>
    </xf>
    <xf numFmtId="0" fontId="3" fillId="0" borderId="43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/>
    </xf>
  </cellXfs>
  <cellStyles count="18">
    <cellStyle name="쉼표 [0]" xfId="1" builtinId="6"/>
    <cellStyle name="쉼표 [0] 2" xfId="2" xr:uid="{00000000-0005-0000-0000-000001000000}"/>
    <cellStyle name="쉼표 [0] 3" xfId="5" xr:uid="{00000000-0005-0000-0000-000002000000}"/>
    <cellStyle name="쉼표 [0] 3 2" xfId="6" xr:uid="{00000000-0005-0000-0000-000003000000}"/>
    <cellStyle name="쉼표 [0] 4" xfId="8" xr:uid="{00000000-0005-0000-0000-000004000000}"/>
    <cellStyle name="표준" xfId="0" builtinId="0"/>
    <cellStyle name="표준 2" xfId="3" xr:uid="{00000000-0005-0000-0000-000006000000}"/>
    <cellStyle name="표준 2 2" xfId="17" xr:uid="{00000000-0005-0000-0000-000007000000}"/>
    <cellStyle name="표준 3" xfId="4" xr:uid="{00000000-0005-0000-0000-000008000000}"/>
    <cellStyle name="표준 3 9" xfId="16" xr:uid="{00000000-0005-0000-0000-000009000000}"/>
    <cellStyle name="표준 4" xfId="7" xr:uid="{00000000-0005-0000-0000-00000A000000}"/>
    <cellStyle name="표준 4 2" xfId="9" xr:uid="{00000000-0005-0000-0000-00000B000000}"/>
    <cellStyle name="표준 5" xfId="10" xr:uid="{00000000-0005-0000-0000-00000C000000}"/>
    <cellStyle name="표준 6" xfId="12" xr:uid="{00000000-0005-0000-0000-00000D000000}"/>
    <cellStyle name="표준 7" xfId="13" xr:uid="{00000000-0005-0000-0000-00000E000000}"/>
    <cellStyle name="표준 7 2" xfId="15" xr:uid="{00000000-0005-0000-0000-00000F000000}"/>
    <cellStyle name="표준 8" xfId="14" xr:uid="{00000000-0005-0000-0000-000010000000}"/>
    <cellStyle name="표준_10년 복지관-화정" xfId="11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0"/>
  <sheetViews>
    <sheetView view="pageBreakPreview" zoomScaleNormal="100" zoomScaleSheetLayoutView="100" workbookViewId="0">
      <selection activeCell="A2" sqref="A2:J2"/>
    </sheetView>
  </sheetViews>
  <sheetFormatPr defaultColWidth="8.88671875" defaultRowHeight="11.25" x14ac:dyDescent="0.15"/>
  <cols>
    <col min="1" max="1" width="2.6640625" style="51" customWidth="1"/>
    <col min="2" max="2" width="2.21875" style="51" customWidth="1"/>
    <col min="3" max="3" width="9.109375" style="51" customWidth="1"/>
    <col min="4" max="4" width="6.44140625" style="51" customWidth="1"/>
    <col min="5" max="5" width="10.109375" style="51" customWidth="1"/>
    <col min="6" max="6" width="10.44140625" style="51" customWidth="1"/>
    <col min="7" max="7" width="3.21875" style="51" customWidth="1"/>
    <col min="8" max="8" width="6.77734375" style="51" customWidth="1"/>
    <col min="9" max="9" width="27.88671875" style="52" customWidth="1"/>
    <col min="10" max="10" width="14.109375" style="51" customWidth="1"/>
    <col min="11" max="11" width="10.109375" style="10" bestFit="1" customWidth="1"/>
    <col min="12" max="26" width="8.88671875" style="9"/>
    <col min="27" max="27" width="21.21875" style="9" customWidth="1"/>
    <col min="28" max="16384" width="8.88671875" style="9"/>
  </cols>
  <sheetData>
    <row r="1" spans="1:20" x14ac:dyDescent="0.15">
      <c r="K1" s="9"/>
    </row>
    <row r="2" spans="1:20" ht="26.25" customHeight="1" x14ac:dyDescent="0.15">
      <c r="A2" s="486" t="s">
        <v>399</v>
      </c>
      <c r="B2" s="486"/>
      <c r="C2" s="486"/>
      <c r="D2" s="486"/>
      <c r="E2" s="486"/>
      <c r="F2" s="486"/>
      <c r="G2" s="486"/>
      <c r="H2" s="486"/>
      <c r="I2" s="486"/>
      <c r="J2" s="486"/>
      <c r="K2" s="9"/>
    </row>
    <row r="3" spans="1:20" ht="7.5" customHeight="1" x14ac:dyDescent="0.15">
      <c r="A3" s="53"/>
      <c r="B3" s="53"/>
      <c r="C3" s="53"/>
      <c r="D3" s="53"/>
      <c r="E3" s="53"/>
      <c r="F3" s="53"/>
      <c r="G3" s="53"/>
      <c r="H3" s="53"/>
      <c r="I3" s="54"/>
      <c r="J3" s="53"/>
      <c r="K3" s="9"/>
    </row>
    <row r="4" spans="1:20" ht="26.25" customHeight="1" x14ac:dyDescent="0.15">
      <c r="A4" s="487" t="s">
        <v>298</v>
      </c>
      <c r="B4" s="487"/>
      <c r="C4" s="487"/>
      <c r="D4" s="487"/>
      <c r="E4" s="487"/>
      <c r="F4" s="487"/>
      <c r="G4" s="487"/>
      <c r="H4" s="487"/>
      <c r="I4" s="487"/>
      <c r="J4" s="487"/>
      <c r="K4" s="9"/>
    </row>
    <row r="5" spans="1:20" s="304" customFormat="1" ht="26.25" x14ac:dyDescent="0.15">
      <c r="A5" s="305"/>
      <c r="B5" s="305"/>
      <c r="C5" s="305"/>
      <c r="D5" s="305"/>
      <c r="E5" s="299"/>
      <c r="F5" s="299"/>
      <c r="G5" s="299"/>
      <c r="H5" s="299"/>
      <c r="I5" s="299"/>
      <c r="J5" s="299"/>
      <c r="K5" s="9"/>
      <c r="L5" s="9"/>
      <c r="M5" s="9"/>
      <c r="N5" s="9"/>
      <c r="O5" s="9"/>
      <c r="P5" s="302"/>
      <c r="Q5" s="303"/>
      <c r="R5" s="303"/>
      <c r="S5" s="303"/>
      <c r="T5" s="303"/>
    </row>
    <row r="6" spans="1:20" s="304" customFormat="1" ht="26.25" customHeight="1" x14ac:dyDescent="0.15">
      <c r="A6" s="485" t="s">
        <v>393</v>
      </c>
      <c r="B6" s="485"/>
      <c r="C6" s="485"/>
      <c r="D6" s="485"/>
      <c r="E6" s="488" t="s">
        <v>451</v>
      </c>
      <c r="F6" s="488"/>
      <c r="G6" s="488"/>
      <c r="H6" s="488"/>
      <c r="I6" s="488"/>
      <c r="J6" s="488"/>
      <c r="K6" s="488"/>
      <c r="L6" s="306"/>
      <c r="M6" s="306"/>
      <c r="N6" s="306"/>
      <c r="O6" s="306"/>
      <c r="P6" s="302"/>
      <c r="Q6" s="303"/>
      <c r="R6" s="303"/>
      <c r="S6" s="303"/>
      <c r="T6" s="303"/>
    </row>
    <row r="7" spans="1:20" s="304" customFormat="1" ht="26.25" x14ac:dyDescent="0.15">
      <c r="A7" s="306"/>
      <c r="B7" s="306"/>
      <c r="C7" s="306"/>
      <c r="D7" s="306"/>
      <c r="E7" s="488"/>
      <c r="F7" s="488"/>
      <c r="G7" s="488"/>
      <c r="H7" s="488"/>
      <c r="I7" s="488"/>
      <c r="J7" s="488"/>
      <c r="K7" s="488"/>
      <c r="L7" s="306"/>
      <c r="M7" s="306"/>
      <c r="N7" s="306"/>
      <c r="O7" s="306"/>
      <c r="P7" s="302"/>
      <c r="Q7" s="303"/>
      <c r="R7" s="303"/>
      <c r="S7" s="303"/>
      <c r="T7" s="303"/>
    </row>
    <row r="8" spans="1:20" s="304" customFormat="1" ht="8.25" customHeight="1" x14ac:dyDescent="0.15">
      <c r="A8" s="306"/>
      <c r="B8" s="306"/>
      <c r="C8" s="306"/>
      <c r="D8" s="306"/>
      <c r="E8" s="306"/>
      <c r="F8" s="306"/>
      <c r="G8" s="306"/>
      <c r="H8" s="307"/>
      <c r="I8" s="306"/>
      <c r="J8" s="308"/>
      <c r="K8" s="309"/>
      <c r="L8" s="308"/>
      <c r="M8" s="309"/>
      <c r="N8" s="309"/>
      <c r="O8" s="310"/>
      <c r="P8" s="302"/>
      <c r="Q8" s="303"/>
      <c r="R8" s="303"/>
      <c r="S8" s="303"/>
      <c r="T8" s="303"/>
    </row>
    <row r="9" spans="1:20" s="304" customFormat="1" ht="8.25" customHeight="1" x14ac:dyDescent="0.15">
      <c r="A9" s="306"/>
      <c r="B9" s="306"/>
      <c r="C9" s="306"/>
      <c r="D9" s="306"/>
      <c r="E9" s="306"/>
      <c r="F9" s="306"/>
      <c r="G9" s="306"/>
      <c r="H9" s="307"/>
      <c r="I9" s="306"/>
      <c r="J9" s="308"/>
      <c r="K9" s="309"/>
      <c r="L9" s="308"/>
      <c r="M9" s="309"/>
      <c r="N9" s="309"/>
      <c r="O9" s="310"/>
      <c r="P9" s="302"/>
      <c r="Q9" s="303"/>
      <c r="R9" s="303"/>
      <c r="S9" s="303"/>
      <c r="T9" s="303"/>
    </row>
    <row r="10" spans="1:20" s="304" customFormat="1" ht="26.25" customHeight="1" x14ac:dyDescent="0.15">
      <c r="A10" s="485" t="s">
        <v>394</v>
      </c>
      <c r="B10" s="485"/>
      <c r="C10" s="485"/>
      <c r="D10" s="485"/>
      <c r="E10" s="488" t="s">
        <v>429</v>
      </c>
      <c r="F10" s="488"/>
      <c r="G10" s="488"/>
      <c r="H10" s="488"/>
      <c r="I10" s="488"/>
      <c r="J10" s="488"/>
      <c r="K10" s="488"/>
      <c r="L10" s="311"/>
      <c r="M10" s="311"/>
      <c r="N10" s="311"/>
      <c r="O10" s="311"/>
      <c r="P10" s="302"/>
      <c r="Q10" s="303"/>
      <c r="R10" s="303"/>
      <c r="S10" s="303"/>
      <c r="T10" s="303"/>
    </row>
    <row r="11" spans="1:20" s="304" customFormat="1" ht="10.5" customHeight="1" x14ac:dyDescent="0.15">
      <c r="A11" s="306"/>
      <c r="B11" s="306"/>
      <c r="C11" s="306"/>
      <c r="D11" s="306"/>
      <c r="E11" s="488"/>
      <c r="F11" s="488"/>
      <c r="G11" s="488"/>
      <c r="H11" s="488"/>
      <c r="I11" s="488"/>
      <c r="J11" s="488"/>
      <c r="K11" s="488"/>
      <c r="L11" s="311"/>
      <c r="M11" s="311"/>
      <c r="N11" s="311"/>
      <c r="O11" s="311"/>
      <c r="P11" s="302"/>
      <c r="Q11" s="303"/>
      <c r="R11" s="303"/>
      <c r="S11" s="303"/>
      <c r="T11" s="303"/>
    </row>
    <row r="12" spans="1:20" s="304" customFormat="1" ht="9" customHeight="1" x14ac:dyDescent="0.15">
      <c r="A12" s="306"/>
      <c r="B12" s="306"/>
      <c r="C12" s="306"/>
      <c r="D12" s="306"/>
      <c r="E12" s="306"/>
      <c r="F12" s="306"/>
      <c r="G12" s="306"/>
      <c r="H12" s="310"/>
      <c r="I12" s="306"/>
      <c r="J12" s="308"/>
      <c r="K12" s="309"/>
      <c r="L12" s="308"/>
      <c r="M12" s="309"/>
      <c r="N12" s="309"/>
      <c r="O12" s="310"/>
      <c r="P12" s="302"/>
      <c r="Q12" s="303"/>
      <c r="R12" s="303"/>
      <c r="S12" s="303"/>
      <c r="T12" s="303"/>
    </row>
    <row r="13" spans="1:20" s="304" customFormat="1" ht="8.25" customHeight="1" x14ac:dyDescent="0.15">
      <c r="A13" s="306"/>
      <c r="B13" s="306"/>
      <c r="C13" s="306"/>
      <c r="D13" s="306"/>
      <c r="E13" s="306"/>
      <c r="F13" s="306"/>
      <c r="G13" s="306"/>
      <c r="H13" s="307"/>
      <c r="I13" s="306"/>
      <c r="J13" s="308"/>
      <c r="K13" s="309"/>
      <c r="L13" s="308"/>
      <c r="M13" s="309"/>
      <c r="N13" s="309"/>
      <c r="O13" s="310"/>
      <c r="P13" s="302"/>
      <c r="Q13" s="303"/>
      <c r="R13" s="303"/>
      <c r="S13" s="303"/>
      <c r="T13" s="303"/>
    </row>
    <row r="14" spans="1:20" s="304" customFormat="1" ht="31.5" customHeight="1" x14ac:dyDescent="0.15">
      <c r="A14" s="485" t="s">
        <v>395</v>
      </c>
      <c r="B14" s="485"/>
      <c r="C14" s="485"/>
      <c r="D14" s="485"/>
      <c r="E14" s="488" t="s">
        <v>400</v>
      </c>
      <c r="F14" s="488"/>
      <c r="G14" s="488"/>
      <c r="H14" s="488"/>
      <c r="I14" s="488"/>
      <c r="J14" s="488"/>
      <c r="K14" s="488"/>
      <c r="L14" s="311"/>
      <c r="M14" s="311"/>
      <c r="N14" s="311"/>
      <c r="O14" s="311"/>
      <c r="P14" s="302"/>
      <c r="Q14" s="303"/>
      <c r="R14" s="303"/>
      <c r="S14" s="303"/>
      <c r="T14" s="303"/>
    </row>
    <row r="15" spans="1:20" s="304" customFormat="1" ht="8.25" customHeight="1" x14ac:dyDescent="0.15">
      <c r="A15" s="306"/>
      <c r="B15" s="309"/>
      <c r="C15" s="309"/>
      <c r="D15" s="309"/>
      <c r="E15" s="488"/>
      <c r="F15" s="488"/>
      <c r="G15" s="488"/>
      <c r="H15" s="488"/>
      <c r="I15" s="488"/>
      <c r="J15" s="488"/>
      <c r="K15" s="488"/>
      <c r="L15" s="308"/>
      <c r="M15" s="309"/>
      <c r="N15" s="309"/>
      <c r="O15" s="310"/>
      <c r="P15" s="302"/>
      <c r="Q15" s="303"/>
      <c r="R15" s="303"/>
      <c r="S15" s="303"/>
      <c r="T15" s="303"/>
    </row>
    <row r="16" spans="1:20" s="304" customFormat="1" ht="8.25" customHeight="1" x14ac:dyDescent="0.15">
      <c r="A16" s="306"/>
      <c r="B16" s="309"/>
      <c r="C16" s="309"/>
      <c r="D16" s="309"/>
      <c r="E16" s="306"/>
      <c r="F16" s="306"/>
      <c r="G16" s="306"/>
      <c r="H16" s="307"/>
      <c r="I16" s="306"/>
      <c r="J16" s="308"/>
      <c r="K16" s="309"/>
      <c r="L16" s="308"/>
      <c r="M16" s="309"/>
      <c r="N16" s="309"/>
      <c r="O16" s="310"/>
      <c r="P16" s="302"/>
      <c r="Q16" s="303"/>
      <c r="R16" s="303"/>
      <c r="S16" s="303"/>
      <c r="T16" s="303"/>
    </row>
    <row r="17" spans="1:20" s="304" customFormat="1" ht="8.25" customHeight="1" x14ac:dyDescent="0.15">
      <c r="A17" s="306"/>
      <c r="B17" s="309"/>
      <c r="C17" s="309"/>
      <c r="D17" s="309"/>
      <c r="E17" s="306"/>
      <c r="F17" s="306"/>
      <c r="G17" s="306"/>
      <c r="H17" s="307"/>
      <c r="I17" s="306"/>
      <c r="J17" s="308"/>
      <c r="K17" s="309"/>
      <c r="L17" s="308"/>
      <c r="M17" s="309"/>
      <c r="N17" s="309"/>
      <c r="O17" s="310"/>
      <c r="P17" s="302"/>
      <c r="Q17" s="303"/>
      <c r="R17" s="303"/>
      <c r="S17" s="303"/>
      <c r="T17" s="303"/>
    </row>
    <row r="18" spans="1:20" s="304" customFormat="1" ht="24.75" customHeight="1" x14ac:dyDescent="0.15">
      <c r="A18" s="485" t="s">
        <v>396</v>
      </c>
      <c r="B18" s="485"/>
      <c r="C18" s="485"/>
      <c r="D18" s="485"/>
      <c r="E18" s="488" t="s">
        <v>392</v>
      </c>
      <c r="F18" s="488"/>
      <c r="G18" s="488"/>
      <c r="H18" s="488"/>
      <c r="I18" s="488"/>
      <c r="J18" s="488"/>
      <c r="K18" s="488"/>
      <c r="L18" s="311"/>
      <c r="M18" s="311"/>
      <c r="N18" s="311"/>
      <c r="O18" s="311"/>
      <c r="P18" s="302"/>
      <c r="Q18" s="303"/>
      <c r="R18" s="303"/>
      <c r="S18" s="303"/>
      <c r="T18" s="303"/>
    </row>
    <row r="19" spans="1:20" s="304" customFormat="1" ht="25.5" customHeight="1" x14ac:dyDescent="0.15">
      <c r="A19" s="306"/>
      <c r="B19" s="309"/>
      <c r="C19" s="309"/>
      <c r="D19" s="309"/>
      <c r="E19" s="488"/>
      <c r="F19" s="488"/>
      <c r="G19" s="488"/>
      <c r="H19" s="488"/>
      <c r="I19" s="488"/>
      <c r="J19" s="488"/>
      <c r="K19" s="488"/>
      <c r="L19" s="311"/>
      <c r="M19" s="311"/>
      <c r="N19" s="311"/>
      <c r="O19" s="311"/>
      <c r="P19" s="302"/>
      <c r="Q19" s="303"/>
      <c r="R19" s="303"/>
      <c r="S19" s="303"/>
      <c r="T19" s="303"/>
    </row>
    <row r="20" spans="1:20" s="304" customFormat="1" ht="8.25" customHeight="1" x14ac:dyDescent="0.15">
      <c r="A20" s="306"/>
      <c r="B20" s="309"/>
      <c r="C20" s="309"/>
      <c r="D20" s="309"/>
      <c r="E20" s="306"/>
      <c r="F20" s="306"/>
      <c r="G20" s="306"/>
      <c r="H20" s="307"/>
      <c r="I20" s="306"/>
      <c r="J20" s="308"/>
      <c r="K20" s="309"/>
      <c r="L20" s="308"/>
      <c r="M20" s="309"/>
      <c r="N20" s="309"/>
      <c r="O20" s="310"/>
      <c r="P20" s="302"/>
      <c r="Q20" s="303"/>
      <c r="R20" s="303"/>
      <c r="S20" s="303"/>
      <c r="T20" s="303"/>
    </row>
    <row r="21" spans="1:20" s="304" customFormat="1" ht="8.25" customHeight="1" x14ac:dyDescent="0.15">
      <c r="A21" s="306"/>
      <c r="B21" s="309"/>
      <c r="C21" s="309"/>
      <c r="D21" s="309"/>
      <c r="E21" s="306"/>
      <c r="F21" s="306"/>
      <c r="G21" s="306"/>
      <c r="H21" s="307"/>
      <c r="I21" s="306"/>
      <c r="J21" s="308"/>
      <c r="K21" s="309"/>
      <c r="L21" s="308"/>
      <c r="M21" s="309"/>
      <c r="N21" s="309"/>
      <c r="O21" s="310"/>
      <c r="P21" s="302"/>
      <c r="Q21" s="303"/>
      <c r="R21" s="303"/>
      <c r="S21" s="303"/>
      <c r="T21" s="303"/>
    </row>
    <row r="22" spans="1:20" s="304" customFormat="1" ht="27.6" customHeight="1" x14ac:dyDescent="0.15">
      <c r="A22" s="485" t="s">
        <v>398</v>
      </c>
      <c r="B22" s="485"/>
      <c r="C22" s="485"/>
      <c r="D22" s="485"/>
      <c r="E22" s="488" t="s">
        <v>397</v>
      </c>
      <c r="F22" s="488"/>
      <c r="G22" s="488"/>
      <c r="H22" s="488"/>
      <c r="I22" s="488"/>
      <c r="J22" s="488"/>
      <c r="K22" s="488"/>
      <c r="L22" s="311"/>
      <c r="M22" s="311"/>
      <c r="N22" s="311"/>
      <c r="O22" s="311"/>
      <c r="P22" s="302"/>
      <c r="Q22" s="303"/>
      <c r="R22" s="303"/>
      <c r="S22" s="303"/>
      <c r="T22" s="303"/>
    </row>
    <row r="23" spans="1:20" s="304" customFormat="1" ht="48" customHeight="1" x14ac:dyDescent="0.15">
      <c r="A23" s="306"/>
      <c r="B23" s="306"/>
      <c r="C23" s="306"/>
      <c r="D23" s="306"/>
      <c r="E23" s="488"/>
      <c r="F23" s="488"/>
      <c r="G23" s="488"/>
      <c r="H23" s="488"/>
      <c r="I23" s="488"/>
      <c r="J23" s="488"/>
      <c r="K23" s="488"/>
      <c r="L23" s="311"/>
      <c r="M23" s="311"/>
      <c r="N23" s="311"/>
      <c r="O23" s="311"/>
      <c r="P23" s="302"/>
      <c r="Q23" s="303"/>
      <c r="R23" s="303"/>
      <c r="S23" s="303"/>
      <c r="T23" s="303"/>
    </row>
    <row r="24" spans="1:20" s="304" customFormat="1" ht="8.25" customHeight="1" x14ac:dyDescent="0.15">
      <c r="A24" s="306"/>
      <c r="B24" s="309"/>
      <c r="C24" s="309"/>
      <c r="D24" s="309"/>
      <c r="E24" s="306"/>
      <c r="F24" s="306"/>
      <c r="G24" s="306"/>
      <c r="H24" s="307"/>
      <c r="I24" s="306"/>
      <c r="J24" s="308"/>
      <c r="K24" s="309"/>
      <c r="L24" s="308"/>
      <c r="M24" s="309"/>
      <c r="N24" s="309"/>
      <c r="O24" s="310"/>
      <c r="P24" s="302"/>
      <c r="Q24" s="303"/>
      <c r="R24" s="303"/>
      <c r="S24" s="303"/>
      <c r="T24" s="303"/>
    </row>
    <row r="25" spans="1:20" s="304" customFormat="1" ht="8.25" customHeight="1" x14ac:dyDescent="0.15">
      <c r="A25" s="306"/>
      <c r="B25" s="309"/>
      <c r="C25" s="309"/>
      <c r="D25" s="309"/>
      <c r="E25" s="306"/>
      <c r="F25" s="306"/>
      <c r="G25" s="306"/>
      <c r="H25" s="307"/>
      <c r="I25" s="306"/>
      <c r="J25" s="308"/>
      <c r="K25" s="309"/>
      <c r="L25" s="308"/>
      <c r="M25" s="309"/>
      <c r="N25" s="309"/>
      <c r="O25" s="310"/>
      <c r="P25" s="302"/>
      <c r="Q25" s="303"/>
      <c r="R25" s="303"/>
      <c r="S25" s="303"/>
      <c r="T25" s="303"/>
    </row>
    <row r="26" spans="1:20" ht="24.75" customHeight="1" x14ac:dyDescent="0.15">
      <c r="K26" s="9"/>
    </row>
    <row r="180" ht="11.25" customHeight="1" x14ac:dyDescent="0.15"/>
  </sheetData>
  <mergeCells count="12">
    <mergeCell ref="A22:D22"/>
    <mergeCell ref="A2:J2"/>
    <mergeCell ref="A4:J4"/>
    <mergeCell ref="A6:D6"/>
    <mergeCell ref="A10:D10"/>
    <mergeCell ref="A14:D14"/>
    <mergeCell ref="A18:D18"/>
    <mergeCell ref="E22:K23"/>
    <mergeCell ref="E14:K15"/>
    <mergeCell ref="E18:K19"/>
    <mergeCell ref="E10:K11"/>
    <mergeCell ref="E6:K7"/>
  </mergeCells>
  <phoneticPr fontId="15" type="noConversion"/>
  <printOptions horizontalCentered="1"/>
  <pageMargins left="0" right="0" top="0.59055118110236227" bottom="0.6692913385826772" header="0.47244094488188981" footer="0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3"/>
  <sheetViews>
    <sheetView view="pageBreakPreview" zoomScale="85" zoomScaleNormal="85" zoomScaleSheetLayoutView="85" workbookViewId="0">
      <selection activeCell="D6" sqref="D6"/>
    </sheetView>
  </sheetViews>
  <sheetFormatPr defaultRowHeight="13.5" x14ac:dyDescent="0.15"/>
  <cols>
    <col min="1" max="2" width="6.88671875" customWidth="1"/>
    <col min="3" max="3" width="11.44140625" customWidth="1"/>
    <col min="4" max="5" width="9.88671875" style="3" customWidth="1"/>
    <col min="6" max="6" width="7.77734375" style="6" customWidth="1"/>
    <col min="7" max="8" width="6.77734375" customWidth="1"/>
    <col min="9" max="9" width="11.44140625" customWidth="1"/>
    <col min="10" max="10" width="9.88671875" style="6" customWidth="1"/>
    <col min="11" max="11" width="9.88671875" style="5" customWidth="1"/>
    <col min="12" max="12" width="7.88671875" style="5" customWidth="1"/>
    <col min="13" max="13" width="10.44140625" customWidth="1"/>
    <col min="26" max="26" width="21.21875" customWidth="1"/>
  </cols>
  <sheetData>
    <row r="1" spans="1:13" ht="25.5" x14ac:dyDescent="0.15">
      <c r="A1" s="510" t="s">
        <v>428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</row>
    <row r="2" spans="1:13" ht="22.5" customHeight="1" thickBot="1" x14ac:dyDescent="0.2">
      <c r="A2" s="511" t="s">
        <v>60</v>
      </c>
      <c r="B2" s="511"/>
      <c r="C2" s="511"/>
      <c r="D2" s="511"/>
      <c r="E2" s="511"/>
      <c r="F2" s="31"/>
      <c r="G2" s="25"/>
      <c r="H2" s="25"/>
      <c r="I2" s="25"/>
      <c r="J2" s="31"/>
      <c r="K2" s="512" t="s">
        <v>49</v>
      </c>
      <c r="L2" s="512"/>
    </row>
    <row r="3" spans="1:13" ht="30" customHeight="1" x14ac:dyDescent="0.15">
      <c r="A3" s="513" t="s">
        <v>50</v>
      </c>
      <c r="B3" s="514"/>
      <c r="C3" s="514"/>
      <c r="D3" s="514"/>
      <c r="E3" s="514"/>
      <c r="F3" s="515"/>
      <c r="G3" s="516" t="s">
        <v>12</v>
      </c>
      <c r="H3" s="516"/>
      <c r="I3" s="517"/>
      <c r="J3" s="516"/>
      <c r="K3" s="516"/>
      <c r="L3" s="517"/>
    </row>
    <row r="4" spans="1:13" ht="35.25" customHeight="1" thickBot="1" x14ac:dyDescent="0.2">
      <c r="A4" s="329" t="s">
        <v>126</v>
      </c>
      <c r="B4" s="330" t="s">
        <v>129</v>
      </c>
      <c r="C4" s="330" t="s">
        <v>127</v>
      </c>
      <c r="D4" s="331" t="s">
        <v>361</v>
      </c>
      <c r="E4" s="332" t="s">
        <v>363</v>
      </c>
      <c r="F4" s="331" t="s">
        <v>105</v>
      </c>
      <c r="G4" s="333" t="s">
        <v>126</v>
      </c>
      <c r="H4" s="333" t="s">
        <v>129</v>
      </c>
      <c r="I4" s="333" t="s">
        <v>127</v>
      </c>
      <c r="J4" s="331" t="s">
        <v>361</v>
      </c>
      <c r="K4" s="332" t="s">
        <v>363</v>
      </c>
      <c r="L4" s="334" t="s">
        <v>105</v>
      </c>
    </row>
    <row r="5" spans="1:13" ht="33" customHeight="1" thickTop="1" x14ac:dyDescent="0.15">
      <c r="A5" s="496" t="s">
        <v>132</v>
      </c>
      <c r="B5" s="497"/>
      <c r="C5" s="498"/>
      <c r="D5" s="326">
        <f>SUM(D6,D7,D10,D13,D16)</f>
        <v>199030000</v>
      </c>
      <c r="E5" s="326">
        <f>SUM(E6,E7,E10,E13,E16)</f>
        <v>172663000</v>
      </c>
      <c r="F5" s="326">
        <f>D5-E5</f>
        <v>26367000</v>
      </c>
      <c r="G5" s="499" t="s">
        <v>132</v>
      </c>
      <c r="H5" s="500"/>
      <c r="I5" s="501"/>
      <c r="J5" s="327">
        <f>SUM(J6+J21+J30+J31)</f>
        <v>199030000</v>
      </c>
      <c r="K5" s="327">
        <f>SUM(K6+K21+K30+K31)</f>
        <v>172663000</v>
      </c>
      <c r="L5" s="328">
        <f>J5-K5</f>
        <v>26367000</v>
      </c>
      <c r="M5" s="5"/>
    </row>
    <row r="6" spans="1:13" ht="33" customHeight="1" x14ac:dyDescent="0.15">
      <c r="A6" s="432" t="s">
        <v>23</v>
      </c>
      <c r="B6" s="433" t="s">
        <v>23</v>
      </c>
      <c r="C6" s="433" t="s">
        <v>24</v>
      </c>
      <c r="D6" s="267">
        <f>'센터 세입내역'!D5</f>
        <v>155084000</v>
      </c>
      <c r="E6" s="267">
        <f>'센터 세입내역'!E5</f>
        <v>153784000</v>
      </c>
      <c r="F6" s="268">
        <f t="shared" ref="F6:F18" si="0">D6-E6</f>
        <v>1300000</v>
      </c>
      <c r="G6" s="494" t="s">
        <v>331</v>
      </c>
      <c r="H6" s="489" t="s">
        <v>200</v>
      </c>
      <c r="I6" s="490"/>
      <c r="J6" s="259">
        <f>SUM(J7,J13,J14)</f>
        <v>137829000</v>
      </c>
      <c r="K6" s="259">
        <f>센터세출내역!E5</f>
        <v>143435000</v>
      </c>
      <c r="L6" s="286">
        <f>J6-K6</f>
        <v>-5606000</v>
      </c>
      <c r="M6" s="5"/>
    </row>
    <row r="7" spans="1:13" ht="33" customHeight="1" x14ac:dyDescent="0.15">
      <c r="A7" s="502" t="s">
        <v>217</v>
      </c>
      <c r="B7" s="505" t="s">
        <v>128</v>
      </c>
      <c r="C7" s="506"/>
      <c r="D7" s="258">
        <f>SUM(D8:D9)</f>
        <v>29185000</v>
      </c>
      <c r="E7" s="258">
        <f>SUM(E8:E9)</f>
        <v>1320000</v>
      </c>
      <c r="F7" s="268">
        <f t="shared" si="0"/>
        <v>27865000</v>
      </c>
      <c r="G7" s="509"/>
      <c r="H7" s="494" t="s">
        <v>330</v>
      </c>
      <c r="I7" s="260" t="s">
        <v>27</v>
      </c>
      <c r="J7" s="259">
        <f>센터세출내역!D6</f>
        <v>128924000</v>
      </c>
      <c r="K7" s="258">
        <f>센터세출내역!E6</f>
        <v>132880000</v>
      </c>
      <c r="L7" s="286">
        <f t="shared" ref="L7:L12" si="1">J7-K7</f>
        <v>-3956000</v>
      </c>
      <c r="M7" s="5"/>
    </row>
    <row r="8" spans="1:13" ht="33" customHeight="1" x14ac:dyDescent="0.15">
      <c r="A8" s="503"/>
      <c r="B8" s="507" t="s">
        <v>25</v>
      </c>
      <c r="C8" s="262" t="s">
        <v>26</v>
      </c>
      <c r="D8" s="258">
        <f>'센터 세입내역'!D13</f>
        <v>28785000</v>
      </c>
      <c r="E8" s="267">
        <f>'센터 세입내역'!E13</f>
        <v>1200000</v>
      </c>
      <c r="F8" s="268">
        <f t="shared" si="0"/>
        <v>27585000</v>
      </c>
      <c r="G8" s="509"/>
      <c r="H8" s="509"/>
      <c r="I8" s="260" t="s">
        <v>125</v>
      </c>
      <c r="J8" s="259">
        <f>센터세출내역!D7</f>
        <v>96757000</v>
      </c>
      <c r="K8" s="258">
        <f>센터세출내역!E7</f>
        <v>96981000</v>
      </c>
      <c r="L8" s="286">
        <f t="shared" si="1"/>
        <v>-224000</v>
      </c>
      <c r="M8" s="5"/>
    </row>
    <row r="9" spans="1:13" ht="33" customHeight="1" x14ac:dyDescent="0.15">
      <c r="A9" s="504"/>
      <c r="B9" s="508"/>
      <c r="C9" s="262" t="s">
        <v>21</v>
      </c>
      <c r="D9" s="258">
        <f>'센터 세입내역'!D20</f>
        <v>400000</v>
      </c>
      <c r="E9" s="267">
        <f>'센터 세입내역'!E20</f>
        <v>120000</v>
      </c>
      <c r="F9" s="268">
        <f t="shared" si="0"/>
        <v>280000</v>
      </c>
      <c r="G9" s="509"/>
      <c r="H9" s="509"/>
      <c r="I9" s="260" t="s">
        <v>86</v>
      </c>
      <c r="J9" s="261">
        <f>센터세출내역!D14</f>
        <v>1670000</v>
      </c>
      <c r="K9" s="258">
        <f>센터세출내역!E14</f>
        <v>4322000</v>
      </c>
      <c r="L9" s="286">
        <f t="shared" si="1"/>
        <v>-2652000</v>
      </c>
      <c r="M9" s="5"/>
    </row>
    <row r="10" spans="1:13" ht="33" customHeight="1" x14ac:dyDescent="0.15">
      <c r="A10" s="502" t="s">
        <v>312</v>
      </c>
      <c r="B10" s="505" t="s">
        <v>128</v>
      </c>
      <c r="C10" s="506"/>
      <c r="D10" s="258">
        <f>SUM(D11:D12)</f>
        <v>10000000</v>
      </c>
      <c r="E10" s="258">
        <f>SUM(E11:E12)</f>
        <v>12500000</v>
      </c>
      <c r="F10" s="268">
        <f t="shared" si="0"/>
        <v>-2500000</v>
      </c>
      <c r="G10" s="509"/>
      <c r="H10" s="509"/>
      <c r="I10" s="433" t="s">
        <v>102</v>
      </c>
      <c r="J10" s="261">
        <f>센터세출내역!D20</f>
        <v>9120000</v>
      </c>
      <c r="K10" s="258">
        <f>센터세출내역!E20</f>
        <v>9600000</v>
      </c>
      <c r="L10" s="286">
        <f t="shared" si="1"/>
        <v>-480000</v>
      </c>
      <c r="M10" s="5"/>
    </row>
    <row r="11" spans="1:13" ht="33" customHeight="1" x14ac:dyDescent="0.15">
      <c r="A11" s="503"/>
      <c r="B11" s="494" t="s">
        <v>5</v>
      </c>
      <c r="C11" s="434" t="s">
        <v>313</v>
      </c>
      <c r="D11" s="258">
        <f>'센터 세입내역'!D22</f>
        <v>10000000</v>
      </c>
      <c r="E11" s="267">
        <f>'센터 세입내역'!E22</f>
        <v>10000000</v>
      </c>
      <c r="F11" s="290">
        <f t="shared" si="0"/>
        <v>0</v>
      </c>
      <c r="G11" s="509"/>
      <c r="H11" s="509"/>
      <c r="I11" s="433" t="s">
        <v>101</v>
      </c>
      <c r="J11" s="261">
        <f>센터세출내역!D21</f>
        <v>11400000</v>
      </c>
      <c r="K11" s="258">
        <f>센터세출내역!E21</f>
        <v>12000000</v>
      </c>
      <c r="L11" s="286">
        <f t="shared" si="1"/>
        <v>-600000</v>
      </c>
      <c r="M11" s="5"/>
    </row>
    <row r="12" spans="1:13" ht="33" customHeight="1" x14ac:dyDescent="0.15">
      <c r="A12" s="504"/>
      <c r="B12" s="495"/>
      <c r="C12" s="264" t="s">
        <v>314</v>
      </c>
      <c r="D12" s="290">
        <f>'센터 세입내역'!D23</f>
        <v>0</v>
      </c>
      <c r="E12" s="267">
        <f>'센터 세입내역'!E23</f>
        <v>2500000</v>
      </c>
      <c r="F12" s="268">
        <f t="shared" si="0"/>
        <v>-2500000</v>
      </c>
      <c r="G12" s="509"/>
      <c r="H12" s="495"/>
      <c r="I12" s="433" t="s">
        <v>40</v>
      </c>
      <c r="J12" s="261">
        <f>센터세출내역!D22</f>
        <v>9977000</v>
      </c>
      <c r="K12" s="258">
        <f>센터세출내역!E22</f>
        <v>9977000</v>
      </c>
      <c r="L12" s="325">
        <f t="shared" si="1"/>
        <v>0</v>
      </c>
      <c r="M12" s="5"/>
    </row>
    <row r="13" spans="1:13" ht="29.25" customHeight="1" x14ac:dyDescent="0.15">
      <c r="A13" s="491" t="s">
        <v>335</v>
      </c>
      <c r="B13" s="489" t="s">
        <v>128</v>
      </c>
      <c r="C13" s="490"/>
      <c r="D13" s="258">
        <f>SUM(D14:D15)</f>
        <v>4754000</v>
      </c>
      <c r="E13" s="258">
        <f>SUM(E14:E15)</f>
        <v>4754000</v>
      </c>
      <c r="F13" s="290">
        <f t="shared" ref="F13" si="2">D13-E13</f>
        <v>0</v>
      </c>
      <c r="G13" s="509"/>
      <c r="H13" s="462" t="s">
        <v>333</v>
      </c>
      <c r="I13" s="433" t="s">
        <v>368</v>
      </c>
      <c r="J13" s="261">
        <f>센터세출내역!D29</f>
        <v>82000</v>
      </c>
      <c r="K13" s="258">
        <f>센터세출내역!E29</f>
        <v>200000</v>
      </c>
      <c r="L13" s="286">
        <f>J13-K13</f>
        <v>-118000</v>
      </c>
      <c r="M13" s="5"/>
    </row>
    <row r="14" spans="1:13" ht="33" customHeight="1" x14ac:dyDescent="0.15">
      <c r="A14" s="492"/>
      <c r="B14" s="494" t="s">
        <v>335</v>
      </c>
      <c r="C14" s="260" t="s">
        <v>307</v>
      </c>
      <c r="D14" s="258">
        <f>'센터 세입내역'!D25</f>
        <v>542000</v>
      </c>
      <c r="E14" s="267">
        <f>'센터 세입내역'!E25</f>
        <v>542000</v>
      </c>
      <c r="F14" s="290">
        <f t="shared" si="0"/>
        <v>0</v>
      </c>
      <c r="G14" s="509"/>
      <c r="H14" s="494" t="s">
        <v>332</v>
      </c>
      <c r="I14" s="260" t="s">
        <v>27</v>
      </c>
      <c r="J14" s="259">
        <f>센터세출내역!D32</f>
        <v>8823000</v>
      </c>
      <c r="K14" s="258">
        <f>센터세출내역!E32</f>
        <v>10355000</v>
      </c>
      <c r="L14" s="286">
        <f t="shared" ref="L14:L18" si="3">J14-K14</f>
        <v>-1532000</v>
      </c>
      <c r="M14" s="5"/>
    </row>
    <row r="15" spans="1:13" ht="33" customHeight="1" x14ac:dyDescent="0.15">
      <c r="A15" s="493"/>
      <c r="B15" s="495"/>
      <c r="C15" s="260" t="s">
        <v>308</v>
      </c>
      <c r="D15" s="258">
        <f>'센터 세입내역'!D28</f>
        <v>4212000</v>
      </c>
      <c r="E15" s="267">
        <f>'센터 세입내역'!E28</f>
        <v>4212000</v>
      </c>
      <c r="F15" s="290">
        <f t="shared" si="0"/>
        <v>0</v>
      </c>
      <c r="G15" s="509"/>
      <c r="H15" s="509"/>
      <c r="I15" s="260" t="s">
        <v>20</v>
      </c>
      <c r="J15" s="259">
        <f>센터세출내역!D33</f>
        <v>100000</v>
      </c>
      <c r="K15" s="258">
        <f>센터세출내역!E33</f>
        <v>354000</v>
      </c>
      <c r="L15" s="286">
        <f t="shared" si="3"/>
        <v>-254000</v>
      </c>
      <c r="M15" s="5"/>
    </row>
    <row r="16" spans="1:13" ht="33" customHeight="1" x14ac:dyDescent="0.15">
      <c r="A16" s="491" t="s">
        <v>6</v>
      </c>
      <c r="B16" s="489" t="s">
        <v>128</v>
      </c>
      <c r="C16" s="490"/>
      <c r="D16" s="258">
        <f>SUM(D17:D18)</f>
        <v>7000</v>
      </c>
      <c r="E16" s="258">
        <f>SUM(E17:E18)</f>
        <v>305000</v>
      </c>
      <c r="F16" s="268">
        <f t="shared" si="0"/>
        <v>-298000</v>
      </c>
      <c r="G16" s="509"/>
      <c r="H16" s="509"/>
      <c r="I16" s="260" t="s">
        <v>103</v>
      </c>
      <c r="J16" s="259">
        <f>센터세출내역!D34</f>
        <v>2207000</v>
      </c>
      <c r="K16" s="258">
        <f>센터세출내역!E34</f>
        <v>2274000</v>
      </c>
      <c r="L16" s="286">
        <f t="shared" si="3"/>
        <v>-67000</v>
      </c>
      <c r="M16" s="5"/>
    </row>
    <row r="17" spans="1:13" ht="33" customHeight="1" x14ac:dyDescent="0.15">
      <c r="A17" s="492"/>
      <c r="B17" s="494" t="s">
        <v>6</v>
      </c>
      <c r="C17" s="260" t="s">
        <v>100</v>
      </c>
      <c r="D17" s="258">
        <f>'센터 세입내역'!D30</f>
        <v>7000</v>
      </c>
      <c r="E17" s="267">
        <f>'센터 세입내역'!E30</f>
        <v>5000</v>
      </c>
      <c r="F17" s="268">
        <f t="shared" si="0"/>
        <v>2000</v>
      </c>
      <c r="G17" s="509"/>
      <c r="H17" s="509"/>
      <c r="I17" s="260" t="s">
        <v>28</v>
      </c>
      <c r="J17" s="259">
        <f>센터세출내역!D43</f>
        <v>2770000</v>
      </c>
      <c r="K17" s="258">
        <f>센터세출내역!E43</f>
        <v>3977000</v>
      </c>
      <c r="L17" s="286">
        <f t="shared" si="3"/>
        <v>-1207000</v>
      </c>
      <c r="M17" s="5"/>
    </row>
    <row r="18" spans="1:13" ht="33" customHeight="1" x14ac:dyDescent="0.15">
      <c r="A18" s="493"/>
      <c r="B18" s="495"/>
      <c r="C18" s="260" t="s">
        <v>367</v>
      </c>
      <c r="D18" s="290">
        <f>'센터 세입내역'!D34</f>
        <v>0</v>
      </c>
      <c r="E18" s="324">
        <f>'센터 세입내역'!E34</f>
        <v>300000</v>
      </c>
      <c r="F18" s="323">
        <f t="shared" si="0"/>
        <v>-300000</v>
      </c>
      <c r="G18" s="509"/>
      <c r="H18" s="509"/>
      <c r="I18" s="260" t="s">
        <v>30</v>
      </c>
      <c r="J18" s="259">
        <f>센터세출내역!D47</f>
        <v>2266000</v>
      </c>
      <c r="K18" s="258">
        <f>센터세출내역!E47</f>
        <v>2290000</v>
      </c>
      <c r="L18" s="286">
        <f t="shared" si="3"/>
        <v>-24000</v>
      </c>
      <c r="M18" s="5"/>
    </row>
    <row r="19" spans="1:13" ht="33" customHeight="1" x14ac:dyDescent="0.15">
      <c r="A19" s="444"/>
      <c r="B19" s="449"/>
      <c r="C19" s="449"/>
      <c r="D19" s="450"/>
      <c r="E19" s="450"/>
      <c r="F19" s="450"/>
      <c r="G19" s="509"/>
      <c r="H19" s="509"/>
      <c r="I19" s="260" t="s">
        <v>3</v>
      </c>
      <c r="J19" s="259">
        <f>센터세출내역!D53</f>
        <v>1420000</v>
      </c>
      <c r="K19" s="258">
        <f>센터세출내역!E53</f>
        <v>1460000</v>
      </c>
      <c r="L19" s="286">
        <f t="shared" ref="L19:L20" si="4">J19-K19</f>
        <v>-40000</v>
      </c>
      <c r="M19" s="5"/>
    </row>
    <row r="20" spans="1:13" ht="33" customHeight="1" x14ac:dyDescent="0.15">
      <c r="A20" s="444"/>
      <c r="B20" s="449"/>
      <c r="C20" s="449"/>
      <c r="D20" s="450"/>
      <c r="E20" s="450"/>
      <c r="F20" s="450"/>
      <c r="G20" s="495"/>
      <c r="H20" s="495"/>
      <c r="I20" s="260" t="s">
        <v>455</v>
      </c>
      <c r="J20" s="259">
        <f>센터세출내역!D56</f>
        <v>60000</v>
      </c>
      <c r="K20" s="290">
        <f>센터세출내역!E56</f>
        <v>0</v>
      </c>
      <c r="L20" s="286">
        <f t="shared" si="4"/>
        <v>60000</v>
      </c>
      <c r="M20" s="5"/>
    </row>
    <row r="21" spans="1:13" ht="33" customHeight="1" x14ac:dyDescent="0.15">
      <c r="A21" s="444"/>
      <c r="B21" s="449"/>
      <c r="C21" s="449"/>
      <c r="D21" s="450"/>
      <c r="E21" s="450"/>
      <c r="F21" s="450"/>
      <c r="G21" s="519" t="s">
        <v>73</v>
      </c>
      <c r="H21" s="489" t="s">
        <v>72</v>
      </c>
      <c r="I21" s="490"/>
      <c r="J21" s="258">
        <f>센터세출내역!D61</f>
        <v>47496000</v>
      </c>
      <c r="K21" s="258">
        <f>센터세출내역!E61</f>
        <v>20690000</v>
      </c>
      <c r="L21" s="286">
        <f>J21-K21</f>
        <v>26806000</v>
      </c>
      <c r="M21" s="5"/>
    </row>
    <row r="22" spans="1:13" ht="33" customHeight="1" x14ac:dyDescent="0.15">
      <c r="A22" s="444"/>
      <c r="B22" s="449"/>
      <c r="C22" s="449"/>
      <c r="D22" s="450"/>
      <c r="E22" s="450"/>
      <c r="F22" s="450"/>
      <c r="G22" s="520"/>
      <c r="H22" s="494" t="s">
        <v>73</v>
      </c>
      <c r="I22" s="260" t="s">
        <v>27</v>
      </c>
      <c r="J22" s="263">
        <f>센터세출내역!D62</f>
        <v>47496000</v>
      </c>
      <c r="K22" s="258">
        <f>센터세출내역!E62</f>
        <v>20690000</v>
      </c>
      <c r="L22" s="286">
        <f>J22-K22</f>
        <v>26806000</v>
      </c>
      <c r="M22" s="5"/>
    </row>
    <row r="23" spans="1:13" ht="29.25" customHeight="1" x14ac:dyDescent="0.15">
      <c r="A23" s="444"/>
      <c r="B23" s="449"/>
      <c r="C23" s="449"/>
      <c r="D23" s="450"/>
      <c r="E23" s="450"/>
      <c r="F23" s="450"/>
      <c r="G23" s="520"/>
      <c r="H23" s="509"/>
      <c r="I23" s="433" t="s">
        <v>121</v>
      </c>
      <c r="J23" s="263">
        <f>센터세출내역!D63</f>
        <v>1000000</v>
      </c>
      <c r="K23" s="258">
        <f>센터세출내역!E63</f>
        <v>1008000</v>
      </c>
      <c r="L23" s="286">
        <f>J23-K23</f>
        <v>-8000</v>
      </c>
      <c r="M23" s="5"/>
    </row>
    <row r="24" spans="1:13" ht="32.25" customHeight="1" x14ac:dyDescent="0.15">
      <c r="A24" s="444"/>
      <c r="B24" s="449"/>
      <c r="C24" s="449"/>
      <c r="D24" s="450"/>
      <c r="E24" s="450"/>
      <c r="F24" s="450"/>
      <c r="G24" s="520"/>
      <c r="H24" s="509"/>
      <c r="I24" s="433" t="s">
        <v>124</v>
      </c>
      <c r="J24" s="263">
        <f>센터세출내역!D70</f>
        <v>14419000</v>
      </c>
      <c r="K24" s="258">
        <f>센터세출내역!E70</f>
        <v>12732000</v>
      </c>
      <c r="L24" s="286">
        <f t="shared" ref="L24" si="5">J24-K24</f>
        <v>1687000</v>
      </c>
      <c r="M24" s="5"/>
    </row>
    <row r="25" spans="1:13" ht="30" customHeight="1" x14ac:dyDescent="0.15">
      <c r="A25" s="444"/>
      <c r="B25" s="449"/>
      <c r="C25" s="449"/>
      <c r="D25" s="450"/>
      <c r="E25" s="450"/>
      <c r="F25" s="450"/>
      <c r="G25" s="520"/>
      <c r="H25" s="509"/>
      <c r="I25" s="433" t="s">
        <v>63</v>
      </c>
      <c r="J25" s="263">
        <f>센터세출내역!D85</f>
        <v>111000</v>
      </c>
      <c r="K25" s="258">
        <f>센터세출내역!E85</f>
        <v>150000</v>
      </c>
      <c r="L25" s="286">
        <f t="shared" ref="L25:L33" si="6">J25-K25</f>
        <v>-39000</v>
      </c>
      <c r="M25" s="5"/>
    </row>
    <row r="26" spans="1:13" ht="33" customHeight="1" x14ac:dyDescent="0.15">
      <c r="A26" s="444"/>
      <c r="B26" s="449"/>
      <c r="C26" s="449"/>
      <c r="D26" s="450"/>
      <c r="E26" s="450"/>
      <c r="F26" s="451"/>
      <c r="G26" s="520"/>
      <c r="H26" s="509"/>
      <c r="I26" s="260" t="s">
        <v>47</v>
      </c>
      <c r="J26" s="263">
        <f>센터세출내역!D88</f>
        <v>6047000</v>
      </c>
      <c r="K26" s="258">
        <f>센터세출내역!E88</f>
        <v>6800000</v>
      </c>
      <c r="L26" s="286">
        <f t="shared" si="6"/>
        <v>-753000</v>
      </c>
      <c r="M26" s="5"/>
    </row>
    <row r="27" spans="1:13" ht="33" customHeight="1" x14ac:dyDescent="0.15">
      <c r="A27" s="444"/>
      <c r="B27" s="449"/>
      <c r="C27" s="449"/>
      <c r="D27" s="450"/>
      <c r="E27" s="450"/>
      <c r="F27" s="451"/>
      <c r="G27" s="520"/>
      <c r="H27" s="509"/>
      <c r="I27" s="433" t="s">
        <v>425</v>
      </c>
      <c r="J27" s="263">
        <f>센터세출내역!D97</f>
        <v>4051000</v>
      </c>
      <c r="K27" s="290">
        <v>0</v>
      </c>
      <c r="L27" s="286">
        <f t="shared" si="6"/>
        <v>4051000</v>
      </c>
      <c r="M27" s="5"/>
    </row>
    <row r="28" spans="1:13" ht="33" customHeight="1" x14ac:dyDescent="0.15">
      <c r="A28" s="444"/>
      <c r="B28" s="449"/>
      <c r="C28" s="449"/>
      <c r="D28" s="450"/>
      <c r="E28" s="450"/>
      <c r="F28" s="451"/>
      <c r="G28" s="520"/>
      <c r="H28" s="509"/>
      <c r="I28" s="433" t="s">
        <v>426</v>
      </c>
      <c r="J28" s="263">
        <f>센터세출내역!D101</f>
        <v>6668000</v>
      </c>
      <c r="K28" s="290">
        <v>0</v>
      </c>
      <c r="L28" s="286">
        <f t="shared" si="6"/>
        <v>6668000</v>
      </c>
      <c r="M28" s="5"/>
    </row>
    <row r="29" spans="1:13" ht="33" customHeight="1" x14ac:dyDescent="0.15">
      <c r="A29" s="444"/>
      <c r="B29" s="449"/>
      <c r="C29" s="449"/>
      <c r="D29" s="450"/>
      <c r="E29" s="450"/>
      <c r="F29" s="451"/>
      <c r="G29" s="521"/>
      <c r="H29" s="495"/>
      <c r="I29" s="433" t="s">
        <v>405</v>
      </c>
      <c r="J29" s="263">
        <f>센터세출내역!D103</f>
        <v>15200000</v>
      </c>
      <c r="K29" s="290">
        <v>0</v>
      </c>
      <c r="L29" s="286">
        <f t="shared" si="6"/>
        <v>15200000</v>
      </c>
      <c r="M29" s="5"/>
    </row>
    <row r="30" spans="1:13" ht="33" customHeight="1" x14ac:dyDescent="0.15">
      <c r="A30" s="444"/>
      <c r="B30" s="449"/>
      <c r="C30" s="449"/>
      <c r="D30" s="450"/>
      <c r="E30" s="450"/>
      <c r="F30" s="450"/>
      <c r="G30" s="269" t="s">
        <v>74</v>
      </c>
      <c r="H30" s="260" t="s">
        <v>74</v>
      </c>
      <c r="I30" s="433" t="s">
        <v>74</v>
      </c>
      <c r="J30" s="290">
        <f>센터세출내역!D105</f>
        <v>0</v>
      </c>
      <c r="K30" s="258">
        <f>센터세출내역!E105</f>
        <v>6000</v>
      </c>
      <c r="L30" s="286">
        <f t="shared" si="6"/>
        <v>-6000</v>
      </c>
      <c r="M30" s="5"/>
    </row>
    <row r="31" spans="1:13" ht="33" customHeight="1" x14ac:dyDescent="0.15">
      <c r="A31" s="444"/>
      <c r="B31" s="449"/>
      <c r="C31" s="449"/>
      <c r="D31" s="450"/>
      <c r="E31" s="450"/>
      <c r="F31" s="450"/>
      <c r="G31" s="494" t="s">
        <v>369</v>
      </c>
      <c r="H31" s="489" t="s">
        <v>72</v>
      </c>
      <c r="I31" s="490"/>
      <c r="J31" s="263">
        <f>센터세출내역!D106</f>
        <v>13705000</v>
      </c>
      <c r="K31" s="263">
        <f>센터세출내역!E106</f>
        <v>8532000</v>
      </c>
      <c r="L31" s="286">
        <f t="shared" si="6"/>
        <v>5173000</v>
      </c>
      <c r="M31" s="5"/>
    </row>
    <row r="32" spans="1:13" ht="33" customHeight="1" x14ac:dyDescent="0.15">
      <c r="A32" s="444"/>
      <c r="B32" s="449"/>
      <c r="C32" s="449"/>
      <c r="D32" s="450"/>
      <c r="E32" s="450"/>
      <c r="F32" s="450"/>
      <c r="G32" s="509"/>
      <c r="H32" s="509" t="s">
        <v>369</v>
      </c>
      <c r="I32" s="460" t="s">
        <v>379</v>
      </c>
      <c r="J32" s="263">
        <f>센터세출내역!D107</f>
        <v>950000</v>
      </c>
      <c r="K32" s="290">
        <f>센터세출내역!E107</f>
        <v>0</v>
      </c>
      <c r="L32" s="286">
        <f t="shared" si="6"/>
        <v>950000</v>
      </c>
      <c r="M32" s="5"/>
    </row>
    <row r="33" spans="1:13" ht="33" customHeight="1" thickBot="1" x14ac:dyDescent="0.2">
      <c r="A33" s="445"/>
      <c r="B33" s="446"/>
      <c r="C33" s="446"/>
      <c r="D33" s="447"/>
      <c r="E33" s="447"/>
      <c r="F33" s="448"/>
      <c r="G33" s="518"/>
      <c r="H33" s="518"/>
      <c r="I33" s="265" t="s">
        <v>75</v>
      </c>
      <c r="J33" s="266">
        <f>센터세출내역!D108</f>
        <v>12755000</v>
      </c>
      <c r="K33" s="266">
        <f>센터세출내역!E108</f>
        <v>8532000</v>
      </c>
      <c r="L33" s="287">
        <f t="shared" si="6"/>
        <v>4223000</v>
      </c>
      <c r="M33" s="5"/>
    </row>
    <row r="35" spans="1:13" ht="24.75" customHeight="1" x14ac:dyDescent="0.15"/>
    <row r="36" spans="1:13" ht="24.75" customHeight="1" x14ac:dyDescent="0.15"/>
    <row r="37" spans="1:13" ht="24.75" customHeight="1" x14ac:dyDescent="0.15"/>
    <row r="38" spans="1:13" ht="24.75" customHeight="1" x14ac:dyDescent="0.15"/>
    <row r="39" spans="1:13" ht="24.75" customHeight="1" x14ac:dyDescent="0.15"/>
    <row r="40" spans="1:13" ht="24.75" customHeight="1" x14ac:dyDescent="0.15"/>
    <row r="41" spans="1:13" ht="24.75" customHeight="1" x14ac:dyDescent="0.15"/>
    <row r="42" spans="1:13" ht="24.75" customHeight="1" x14ac:dyDescent="0.15"/>
    <row r="43" spans="1:13" ht="24.75" customHeight="1" x14ac:dyDescent="0.15"/>
    <row r="44" spans="1:13" ht="24.75" customHeight="1" x14ac:dyDescent="0.15"/>
    <row r="45" spans="1:13" ht="24.75" customHeight="1" x14ac:dyDescent="0.15"/>
    <row r="46" spans="1:13" ht="24.75" customHeight="1" x14ac:dyDescent="0.15"/>
    <row r="47" spans="1:13" ht="24.75" customHeight="1" x14ac:dyDescent="0.15"/>
    <row r="48" spans="1:13" ht="24.75" customHeight="1" x14ac:dyDescent="0.15"/>
    <row r="49" spans="6:6" ht="24.75" customHeight="1" x14ac:dyDescent="0.15"/>
    <row r="50" spans="6:6" ht="24.75" customHeight="1" x14ac:dyDescent="0.15"/>
    <row r="51" spans="6:6" ht="24.75" customHeight="1" x14ac:dyDescent="0.15"/>
    <row r="52" spans="6:6" ht="24.75" customHeight="1" x14ac:dyDescent="0.15"/>
    <row r="53" spans="6:6" ht="24.75" customHeight="1" x14ac:dyDescent="0.15"/>
    <row r="54" spans="6:6" ht="24.75" customHeight="1" x14ac:dyDescent="0.15"/>
    <row r="55" spans="6:6" ht="21.75" customHeight="1" x14ac:dyDescent="0.15"/>
    <row r="56" spans="6:6" ht="21.75" customHeight="1" x14ac:dyDescent="0.15"/>
    <row r="57" spans="6:6" ht="21.75" customHeight="1" x14ac:dyDescent="0.15">
      <c r="F57" s="6">
        <f>D57-E57</f>
        <v>0</v>
      </c>
    </row>
    <row r="72" spans="11:14" x14ac:dyDescent="0.15">
      <c r="K72" s="5">
        <v>950000</v>
      </c>
      <c r="N72">
        <v>2</v>
      </c>
    </row>
    <row r="85" spans="7:11" x14ac:dyDescent="0.15">
      <c r="K85" s="5">
        <v>1000000</v>
      </c>
    </row>
    <row r="86" spans="7:11" x14ac:dyDescent="0.15">
      <c r="K86" s="5">
        <v>700000</v>
      </c>
    </row>
    <row r="87" spans="7:11" x14ac:dyDescent="0.15">
      <c r="K87" s="5">
        <v>1000000</v>
      </c>
    </row>
    <row r="94" spans="7:11" x14ac:dyDescent="0.15">
      <c r="G94" t="s">
        <v>248</v>
      </c>
      <c r="K94" s="5">
        <v>100000</v>
      </c>
    </row>
    <row r="253" ht="11.25" customHeight="1" x14ac:dyDescent="0.15"/>
  </sheetData>
  <mergeCells count="29">
    <mergeCell ref="G31:G33"/>
    <mergeCell ref="H32:H33"/>
    <mergeCell ref="H31:I31"/>
    <mergeCell ref="H14:H20"/>
    <mergeCell ref="H21:I21"/>
    <mergeCell ref="G6:G20"/>
    <mergeCell ref="G21:G29"/>
    <mergeCell ref="H22:H29"/>
    <mergeCell ref="A1:L1"/>
    <mergeCell ref="A2:E2"/>
    <mergeCell ref="K2:L2"/>
    <mergeCell ref="A3:F3"/>
    <mergeCell ref="G3:L3"/>
    <mergeCell ref="A5:C5"/>
    <mergeCell ref="G5:I5"/>
    <mergeCell ref="H6:I6"/>
    <mergeCell ref="A7:A9"/>
    <mergeCell ref="B7:C7"/>
    <mergeCell ref="B8:B9"/>
    <mergeCell ref="H7:H12"/>
    <mergeCell ref="B10:C10"/>
    <mergeCell ref="A10:A12"/>
    <mergeCell ref="B11:B12"/>
    <mergeCell ref="B13:C13"/>
    <mergeCell ref="A13:A15"/>
    <mergeCell ref="B14:B15"/>
    <mergeCell ref="B16:C16"/>
    <mergeCell ref="A16:A18"/>
    <mergeCell ref="B17:B18"/>
  </mergeCells>
  <phoneticPr fontId="15" type="noConversion"/>
  <printOptions horizontalCentered="1"/>
  <pageMargins left="0.11811023622047245" right="0.11811023622047245" top="0.59055118110236227" bottom="0.6692913385826772" header="0.47244094488188981" footer="0"/>
  <pageSetup paperSize="9" scale="7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68"/>
  <sheetViews>
    <sheetView view="pageBreakPreview" zoomScale="85" zoomScaleNormal="100" zoomScaleSheetLayoutView="85" workbookViewId="0">
      <selection activeCell="J5" sqref="J5:J10"/>
    </sheetView>
  </sheetViews>
  <sheetFormatPr defaultRowHeight="13.5" x14ac:dyDescent="0.15"/>
  <cols>
    <col min="1" max="2" width="8.77734375" customWidth="1"/>
    <col min="3" max="3" width="12.77734375" customWidth="1"/>
    <col min="4" max="4" width="11.77734375" style="5" customWidth="1"/>
    <col min="5" max="5" width="11.77734375" style="6" customWidth="1"/>
    <col min="6" max="6" width="11.77734375" style="5" customWidth="1"/>
    <col min="7" max="7" width="36.33203125" bestFit="1" customWidth="1"/>
    <col min="8" max="8" width="17.21875" customWidth="1"/>
    <col min="9" max="9" width="5.5546875" customWidth="1"/>
    <col min="10" max="12" width="12.77734375" customWidth="1"/>
    <col min="13" max="13" width="13.77734375" bestFit="1" customWidth="1"/>
    <col min="14" max="14" width="20.33203125" bestFit="1" customWidth="1"/>
    <col min="15" max="15" width="12.6640625" bestFit="1" customWidth="1"/>
    <col min="27" max="27" width="21.21875" customWidth="1"/>
  </cols>
  <sheetData>
    <row r="1" spans="1:16" ht="30" customHeight="1" thickBot="1" x14ac:dyDescent="0.2">
      <c r="A1" s="536" t="s">
        <v>278</v>
      </c>
      <c r="B1" s="537"/>
      <c r="C1" s="537"/>
      <c r="D1" s="537"/>
      <c r="E1" s="537"/>
      <c r="F1" s="537"/>
      <c r="G1" s="538" t="s">
        <v>309</v>
      </c>
      <c r="H1" s="538"/>
      <c r="I1" s="539"/>
    </row>
    <row r="2" spans="1:16" ht="27.75" customHeight="1" x14ac:dyDescent="0.15">
      <c r="A2" s="540" t="s">
        <v>50</v>
      </c>
      <c r="B2" s="541"/>
      <c r="C2" s="541"/>
      <c r="D2" s="541"/>
      <c r="E2" s="541"/>
      <c r="F2" s="541"/>
      <c r="G2" s="516" t="s">
        <v>37</v>
      </c>
      <c r="H2" s="516"/>
      <c r="I2" s="517"/>
      <c r="J2" s="551" t="s">
        <v>310</v>
      </c>
      <c r="K2" s="552"/>
      <c r="L2" s="552"/>
    </row>
    <row r="3" spans="1:16" ht="28.5" customHeight="1" x14ac:dyDescent="0.15">
      <c r="A3" s="335" t="s">
        <v>126</v>
      </c>
      <c r="B3" s="336" t="s">
        <v>129</v>
      </c>
      <c r="C3" s="336" t="s">
        <v>127</v>
      </c>
      <c r="D3" s="337" t="s">
        <v>361</v>
      </c>
      <c r="E3" s="338" t="s">
        <v>363</v>
      </c>
      <c r="F3" s="337" t="s">
        <v>105</v>
      </c>
      <c r="G3" s="542"/>
      <c r="H3" s="542"/>
      <c r="I3" s="543"/>
      <c r="J3" s="427" t="s">
        <v>300</v>
      </c>
      <c r="K3" s="316" t="s">
        <v>301</v>
      </c>
      <c r="L3" s="316" t="s">
        <v>311</v>
      </c>
    </row>
    <row r="4" spans="1:16" ht="27.75" customHeight="1" x14ac:dyDescent="0.15">
      <c r="A4" s="525" t="s">
        <v>132</v>
      </c>
      <c r="B4" s="524"/>
      <c r="C4" s="524"/>
      <c r="D4" s="60">
        <f>D5+D12+D21+D24+D29</f>
        <v>199030000</v>
      </c>
      <c r="E4" s="60">
        <f>E5+E12+E21+E24+E29</f>
        <v>172663000</v>
      </c>
      <c r="F4" s="61">
        <f>F5+F12+F21+F24+F29</f>
        <v>26367000</v>
      </c>
      <c r="G4" s="524"/>
      <c r="H4" s="524"/>
      <c r="I4" s="553"/>
      <c r="J4" s="428"/>
      <c r="K4" s="316"/>
      <c r="L4" s="316"/>
      <c r="M4" s="423" t="s">
        <v>370</v>
      </c>
      <c r="N4" s="271"/>
      <c r="O4" s="56"/>
      <c r="P4" s="32"/>
    </row>
    <row r="5" spans="1:16" ht="27.75" customHeight="1" x14ac:dyDescent="0.15">
      <c r="A5" s="546" t="s">
        <v>23</v>
      </c>
      <c r="B5" s="529" t="s">
        <v>23</v>
      </c>
      <c r="C5" s="528" t="s">
        <v>24</v>
      </c>
      <c r="D5" s="533">
        <f>ROUNDUP(H11,-3)</f>
        <v>155084000</v>
      </c>
      <c r="E5" s="533">
        <v>153784000</v>
      </c>
      <c r="F5" s="533">
        <f>D5-E5</f>
        <v>1300000</v>
      </c>
      <c r="G5" s="77" t="s">
        <v>302</v>
      </c>
      <c r="H5" s="78">
        <v>133022000</v>
      </c>
      <c r="I5" s="79" t="s">
        <v>133</v>
      </c>
      <c r="J5" s="301">
        <f>H5</f>
        <v>133022000</v>
      </c>
      <c r="K5" s="314"/>
      <c r="L5" s="314"/>
      <c r="M5" s="424">
        <f>ROUNDDOWN(J5*5%,-3)</f>
        <v>6651000</v>
      </c>
      <c r="N5" s="150"/>
      <c r="O5" s="270"/>
    </row>
    <row r="6" spans="1:16" ht="27.75" customHeight="1" x14ac:dyDescent="0.15">
      <c r="A6" s="547"/>
      <c r="B6" s="530"/>
      <c r="C6" s="549"/>
      <c r="D6" s="534"/>
      <c r="E6" s="534"/>
      <c r="F6" s="534"/>
      <c r="G6" s="80" t="s">
        <v>303</v>
      </c>
      <c r="H6" s="81">
        <v>7600000</v>
      </c>
      <c r="I6" s="82" t="s">
        <v>133</v>
      </c>
      <c r="J6" s="301">
        <f>H6</f>
        <v>7600000</v>
      </c>
      <c r="K6" s="314"/>
      <c r="L6" s="314"/>
      <c r="M6" s="423" t="s">
        <v>415</v>
      </c>
    </row>
    <row r="7" spans="1:16" ht="27.75" customHeight="1" x14ac:dyDescent="0.15">
      <c r="A7" s="547"/>
      <c r="B7" s="530"/>
      <c r="C7" s="549"/>
      <c r="D7" s="534"/>
      <c r="E7" s="534"/>
      <c r="F7" s="534"/>
      <c r="G7" s="80" t="s">
        <v>304</v>
      </c>
      <c r="H7" s="81">
        <v>9000000</v>
      </c>
      <c r="I7" s="82" t="s">
        <v>133</v>
      </c>
      <c r="J7" s="301">
        <f>H7</f>
        <v>9000000</v>
      </c>
      <c r="K7" s="314"/>
      <c r="L7" s="314"/>
      <c r="M7" s="270">
        <f>J7+J8+M5</f>
        <v>16951000</v>
      </c>
    </row>
    <row r="8" spans="1:16" ht="27.75" customHeight="1" x14ac:dyDescent="0.15">
      <c r="A8" s="547"/>
      <c r="B8" s="530"/>
      <c r="C8" s="549"/>
      <c r="D8" s="534"/>
      <c r="E8" s="534"/>
      <c r="F8" s="534"/>
      <c r="G8" s="80" t="s">
        <v>385</v>
      </c>
      <c r="H8" s="81">
        <v>1300000</v>
      </c>
      <c r="I8" s="82" t="s">
        <v>133</v>
      </c>
      <c r="J8" s="301">
        <v>1300000</v>
      </c>
      <c r="K8" s="314"/>
      <c r="L8" s="314"/>
    </row>
    <row r="9" spans="1:16" ht="27.75" customHeight="1" x14ac:dyDescent="0.15">
      <c r="A9" s="547"/>
      <c r="B9" s="530"/>
      <c r="C9" s="549"/>
      <c r="D9" s="534"/>
      <c r="E9" s="534"/>
      <c r="F9" s="534"/>
      <c r="G9" s="80" t="s">
        <v>305</v>
      </c>
      <c r="H9" s="81">
        <v>360000</v>
      </c>
      <c r="I9" s="82" t="s">
        <v>133</v>
      </c>
      <c r="J9" s="301">
        <f>H9</f>
        <v>360000</v>
      </c>
      <c r="K9" s="314"/>
      <c r="L9" s="314"/>
      <c r="O9" s="56"/>
    </row>
    <row r="10" spans="1:16" ht="27.75" customHeight="1" x14ac:dyDescent="0.15">
      <c r="A10" s="547"/>
      <c r="B10" s="530"/>
      <c r="C10" s="549"/>
      <c r="D10" s="534"/>
      <c r="E10" s="534"/>
      <c r="F10" s="534"/>
      <c r="G10" s="80" t="s">
        <v>306</v>
      </c>
      <c r="H10" s="81">
        <v>3802000</v>
      </c>
      <c r="I10" s="82" t="s">
        <v>133</v>
      </c>
      <c r="J10" s="301">
        <f>H10</f>
        <v>3802000</v>
      </c>
      <c r="K10" s="314"/>
      <c r="L10" s="314"/>
      <c r="M10" s="26"/>
      <c r="O10" s="270"/>
    </row>
    <row r="11" spans="1:16" ht="27.75" customHeight="1" x14ac:dyDescent="0.15">
      <c r="A11" s="548"/>
      <c r="B11" s="531"/>
      <c r="C11" s="550"/>
      <c r="D11" s="535"/>
      <c r="E11" s="535"/>
      <c r="F11" s="535"/>
      <c r="G11" s="111" t="s">
        <v>39</v>
      </c>
      <c r="H11" s="112">
        <f>SUM(H5:H10)</f>
        <v>155084000</v>
      </c>
      <c r="I11" s="113" t="s">
        <v>133</v>
      </c>
      <c r="J11" s="301"/>
      <c r="K11" s="314"/>
      <c r="L11" s="314"/>
    </row>
    <row r="12" spans="1:16" ht="27.75" customHeight="1" x14ac:dyDescent="0.15">
      <c r="A12" s="522" t="s">
        <v>217</v>
      </c>
      <c r="B12" s="544" t="s">
        <v>128</v>
      </c>
      <c r="C12" s="545"/>
      <c r="D12" s="60">
        <f>SUM(D13:D20)</f>
        <v>29185000</v>
      </c>
      <c r="E12" s="60">
        <f>E13+E20</f>
        <v>1320000</v>
      </c>
      <c r="F12" s="60">
        <f t="shared" ref="F12:F24" si="0">D12-E12</f>
        <v>27865000</v>
      </c>
      <c r="G12" s="64"/>
      <c r="H12" s="65"/>
      <c r="I12" s="66"/>
      <c r="J12" s="429"/>
      <c r="K12" s="83"/>
      <c r="L12" s="83"/>
    </row>
    <row r="13" spans="1:16" ht="27.75" customHeight="1" x14ac:dyDescent="0.15">
      <c r="A13" s="523"/>
      <c r="B13" s="524" t="s">
        <v>217</v>
      </c>
      <c r="C13" s="528" t="s">
        <v>29</v>
      </c>
      <c r="D13" s="533">
        <f>ROUNDUP(H19,-3)</f>
        <v>28785000</v>
      </c>
      <c r="E13" s="533">
        <v>1200000</v>
      </c>
      <c r="F13" s="533">
        <f>D13-E13</f>
        <v>27585000</v>
      </c>
      <c r="G13" s="77" t="s">
        <v>416</v>
      </c>
      <c r="H13" s="78">
        <v>14986635</v>
      </c>
      <c r="I13" s="79" t="s">
        <v>133</v>
      </c>
      <c r="J13" s="429"/>
      <c r="K13" s="83">
        <v>14986800</v>
      </c>
      <c r="L13" s="83"/>
    </row>
    <row r="14" spans="1:16" ht="27.75" customHeight="1" x14ac:dyDescent="0.15">
      <c r="A14" s="523"/>
      <c r="B14" s="524"/>
      <c r="C14" s="549"/>
      <c r="D14" s="534"/>
      <c r="E14" s="534"/>
      <c r="F14" s="534"/>
      <c r="G14" s="80" t="s">
        <v>386</v>
      </c>
      <c r="H14" s="81">
        <v>1080098</v>
      </c>
      <c r="I14" s="82" t="s">
        <v>133</v>
      </c>
      <c r="J14" s="429"/>
      <c r="K14" s="83">
        <v>1080100</v>
      </c>
      <c r="L14" s="83"/>
    </row>
    <row r="15" spans="1:16" ht="27.75" customHeight="1" x14ac:dyDescent="0.15">
      <c r="A15" s="523"/>
      <c r="B15" s="524"/>
      <c r="C15" s="549"/>
      <c r="D15" s="534"/>
      <c r="E15" s="534"/>
      <c r="F15" s="534"/>
      <c r="G15" s="80" t="s">
        <v>387</v>
      </c>
      <c r="H15" s="81">
        <v>6667100</v>
      </c>
      <c r="I15" s="82" t="s">
        <v>133</v>
      </c>
      <c r="J15" s="429"/>
      <c r="K15" s="83">
        <v>6667100</v>
      </c>
      <c r="L15" s="83"/>
    </row>
    <row r="16" spans="1:16" ht="27.75" customHeight="1" x14ac:dyDescent="0.15">
      <c r="A16" s="523"/>
      <c r="B16" s="524"/>
      <c r="C16" s="549"/>
      <c r="D16" s="534"/>
      <c r="E16" s="534"/>
      <c r="F16" s="534"/>
      <c r="G16" s="80" t="s">
        <v>391</v>
      </c>
      <c r="H16" s="81">
        <v>4051000</v>
      </c>
      <c r="I16" s="82" t="s">
        <v>133</v>
      </c>
      <c r="J16" s="429"/>
      <c r="K16" s="83">
        <v>4051000</v>
      </c>
      <c r="L16" s="83"/>
    </row>
    <row r="17" spans="1:13" ht="27.75" customHeight="1" x14ac:dyDescent="0.15">
      <c r="A17" s="523"/>
      <c r="B17" s="524"/>
      <c r="C17" s="549"/>
      <c r="D17" s="534"/>
      <c r="E17" s="534"/>
      <c r="F17" s="534"/>
      <c r="G17" s="80" t="s">
        <v>390</v>
      </c>
      <c r="H17" s="81">
        <v>550000</v>
      </c>
      <c r="I17" s="82" t="s">
        <v>133</v>
      </c>
      <c r="J17" s="429"/>
      <c r="K17" s="83">
        <v>550000</v>
      </c>
      <c r="L17" s="83"/>
    </row>
    <row r="18" spans="1:13" ht="27.75" customHeight="1" x14ac:dyDescent="0.15">
      <c r="A18" s="523"/>
      <c r="B18" s="524"/>
      <c r="C18" s="549"/>
      <c r="D18" s="534"/>
      <c r="E18" s="534"/>
      <c r="F18" s="534"/>
      <c r="G18" s="80" t="s">
        <v>388</v>
      </c>
      <c r="H18" s="81">
        <v>1450000</v>
      </c>
      <c r="I18" s="82" t="s">
        <v>133</v>
      </c>
      <c r="J18" s="429"/>
      <c r="K18" s="83">
        <v>1450000</v>
      </c>
      <c r="L18" s="83"/>
    </row>
    <row r="19" spans="1:13" ht="27.75" customHeight="1" x14ac:dyDescent="0.15">
      <c r="A19" s="523"/>
      <c r="B19" s="524"/>
      <c r="C19" s="550"/>
      <c r="D19" s="535"/>
      <c r="E19" s="535"/>
      <c r="F19" s="535"/>
      <c r="G19" s="111" t="s">
        <v>39</v>
      </c>
      <c r="H19" s="112">
        <f>SUM(H13:H18)</f>
        <v>28784833</v>
      </c>
      <c r="I19" s="113" t="s">
        <v>133</v>
      </c>
      <c r="J19" s="429"/>
      <c r="K19" s="83"/>
      <c r="L19" s="83"/>
      <c r="M19" s="26"/>
    </row>
    <row r="20" spans="1:13" ht="27.75" customHeight="1" x14ac:dyDescent="0.15">
      <c r="A20" s="523"/>
      <c r="B20" s="524"/>
      <c r="C20" s="301" t="s">
        <v>19</v>
      </c>
      <c r="D20" s="60">
        <f>ROUNDUP(H20,-3)</f>
        <v>400000</v>
      </c>
      <c r="E20" s="61">
        <v>120000</v>
      </c>
      <c r="F20" s="60">
        <f t="shared" si="0"/>
        <v>280000</v>
      </c>
      <c r="G20" s="84" t="s">
        <v>389</v>
      </c>
      <c r="H20" s="67">
        <v>400000</v>
      </c>
      <c r="I20" s="68" t="s">
        <v>133</v>
      </c>
      <c r="J20" s="429"/>
      <c r="K20" s="83">
        <f>H20</f>
        <v>400000</v>
      </c>
      <c r="L20" s="83"/>
      <c r="M20" s="26"/>
    </row>
    <row r="21" spans="1:13" ht="27.75" customHeight="1" x14ac:dyDescent="0.15">
      <c r="A21" s="522" t="s">
        <v>312</v>
      </c>
      <c r="B21" s="527" t="s">
        <v>128</v>
      </c>
      <c r="C21" s="528"/>
      <c r="D21" s="313">
        <f>D22+D23</f>
        <v>10000000</v>
      </c>
      <c r="E21" s="60">
        <f>E22+E23</f>
        <v>12500000</v>
      </c>
      <c r="F21" s="60">
        <f t="shared" si="0"/>
        <v>-2500000</v>
      </c>
      <c r="G21" s="62"/>
      <c r="H21" s="65"/>
      <c r="I21" s="66"/>
      <c r="J21" s="429"/>
      <c r="K21" s="83"/>
      <c r="L21" s="83"/>
    </row>
    <row r="22" spans="1:13" ht="27.75" customHeight="1" x14ac:dyDescent="0.15">
      <c r="A22" s="523"/>
      <c r="B22" s="529" t="s">
        <v>312</v>
      </c>
      <c r="C22" s="315" t="s">
        <v>313</v>
      </c>
      <c r="D22" s="73">
        <f>ROUNDUP(H22,-3)</f>
        <v>10000000</v>
      </c>
      <c r="E22" s="60">
        <v>10000000</v>
      </c>
      <c r="F22" s="290">
        <f t="shared" si="0"/>
        <v>0</v>
      </c>
      <c r="G22" s="77" t="s">
        <v>318</v>
      </c>
      <c r="H22" s="75">
        <v>10000000</v>
      </c>
      <c r="I22" s="76" t="s">
        <v>133</v>
      </c>
      <c r="J22" s="429"/>
      <c r="K22" s="83"/>
      <c r="L22" s="83">
        <f>H22</f>
        <v>10000000</v>
      </c>
    </row>
    <row r="23" spans="1:13" ht="27.75" customHeight="1" x14ac:dyDescent="0.15">
      <c r="A23" s="523"/>
      <c r="B23" s="531"/>
      <c r="C23" s="315" t="s">
        <v>314</v>
      </c>
      <c r="D23" s="290">
        <f>ROUNDUP(H23,-3)</f>
        <v>0</v>
      </c>
      <c r="E23" s="60">
        <v>2500000</v>
      </c>
      <c r="F23" s="60">
        <f t="shared" si="0"/>
        <v>-2500000</v>
      </c>
      <c r="G23" s="86" t="s">
        <v>317</v>
      </c>
      <c r="H23" s="63">
        <v>0</v>
      </c>
      <c r="I23" s="66" t="s">
        <v>133</v>
      </c>
      <c r="J23" s="429"/>
      <c r="K23" s="83">
        <v>0</v>
      </c>
      <c r="L23" s="83"/>
    </row>
    <row r="24" spans="1:13" ht="27.75" customHeight="1" x14ac:dyDescent="0.15">
      <c r="A24" s="522" t="s">
        <v>5</v>
      </c>
      <c r="B24" s="527" t="s">
        <v>128</v>
      </c>
      <c r="C24" s="528"/>
      <c r="D24" s="313">
        <f>D25+D28</f>
        <v>4754000</v>
      </c>
      <c r="E24" s="313">
        <f>E25+E28</f>
        <v>4754000</v>
      </c>
      <c r="F24" s="290">
        <f t="shared" si="0"/>
        <v>0</v>
      </c>
      <c r="G24" s="62"/>
      <c r="H24" s="65"/>
      <c r="I24" s="66"/>
      <c r="J24" s="429"/>
      <c r="K24" s="83"/>
      <c r="L24" s="83"/>
    </row>
    <row r="25" spans="1:13" ht="27.75" customHeight="1" x14ac:dyDescent="0.15">
      <c r="A25" s="523"/>
      <c r="B25" s="529" t="s">
        <v>5</v>
      </c>
      <c r="C25" s="529" t="s">
        <v>307</v>
      </c>
      <c r="D25" s="533">
        <f>ROUNDUP(H27,-3)</f>
        <v>542000</v>
      </c>
      <c r="E25" s="533">
        <f>ROUNDUP(541988,-3)</f>
        <v>542000</v>
      </c>
      <c r="F25" s="554">
        <f>D25-E25</f>
        <v>0</v>
      </c>
      <c r="G25" s="77" t="s">
        <v>315</v>
      </c>
      <c r="H25" s="425">
        <v>541987</v>
      </c>
      <c r="I25" s="76" t="s">
        <v>133</v>
      </c>
      <c r="J25" s="429"/>
      <c r="K25" s="83"/>
      <c r="L25" s="83">
        <v>541999</v>
      </c>
    </row>
    <row r="26" spans="1:13" ht="27.75" customHeight="1" x14ac:dyDescent="0.15">
      <c r="A26" s="523"/>
      <c r="B26" s="530"/>
      <c r="C26" s="530"/>
      <c r="D26" s="534"/>
      <c r="E26" s="534"/>
      <c r="F26" s="555"/>
      <c r="G26" s="85" t="s">
        <v>316</v>
      </c>
      <c r="H26" s="426">
        <v>1</v>
      </c>
      <c r="I26" s="74" t="s">
        <v>219</v>
      </c>
      <c r="J26" s="429"/>
      <c r="K26" s="83"/>
      <c r="L26" s="83">
        <v>1</v>
      </c>
    </row>
    <row r="27" spans="1:13" ht="27.75" customHeight="1" x14ac:dyDescent="0.15">
      <c r="A27" s="523"/>
      <c r="B27" s="530"/>
      <c r="C27" s="531"/>
      <c r="D27" s="535"/>
      <c r="E27" s="535"/>
      <c r="F27" s="556"/>
      <c r="G27" s="111" t="s">
        <v>39</v>
      </c>
      <c r="H27" s="112">
        <f>SUM(H25:H26)</f>
        <v>541988</v>
      </c>
      <c r="I27" s="113" t="s">
        <v>133</v>
      </c>
      <c r="J27" s="429"/>
      <c r="K27" s="83"/>
      <c r="L27" s="83"/>
    </row>
    <row r="28" spans="1:13" ht="27.75" customHeight="1" x14ac:dyDescent="0.15">
      <c r="A28" s="523"/>
      <c r="B28" s="531"/>
      <c r="C28" s="315" t="s">
        <v>308</v>
      </c>
      <c r="D28" s="312">
        <f>ROUNDUP(H28,-3)</f>
        <v>4212000</v>
      </c>
      <c r="E28" s="312">
        <v>4212000</v>
      </c>
      <c r="F28" s="290">
        <f>D28-E28</f>
        <v>0</v>
      </c>
      <c r="G28" s="86" t="s">
        <v>373</v>
      </c>
      <c r="H28" s="63">
        <v>4211224</v>
      </c>
      <c r="I28" s="66" t="s">
        <v>133</v>
      </c>
      <c r="J28" s="429"/>
      <c r="K28" s="83">
        <v>4212000</v>
      </c>
      <c r="L28" s="83"/>
    </row>
    <row r="29" spans="1:13" ht="27.75" customHeight="1" x14ac:dyDescent="0.15">
      <c r="A29" s="525" t="s">
        <v>6</v>
      </c>
      <c r="B29" s="524" t="s">
        <v>128</v>
      </c>
      <c r="C29" s="524"/>
      <c r="D29" s="60">
        <f>D30+D34</f>
        <v>7000</v>
      </c>
      <c r="E29" s="60">
        <f>E30+E34</f>
        <v>305000</v>
      </c>
      <c r="F29" s="60">
        <f>D29-E29</f>
        <v>-298000</v>
      </c>
      <c r="G29" s="69"/>
      <c r="H29" s="63"/>
      <c r="I29" s="66"/>
      <c r="J29" s="429"/>
      <c r="K29" s="83"/>
      <c r="L29" s="83"/>
    </row>
    <row r="30" spans="1:13" ht="27.75" customHeight="1" x14ac:dyDescent="0.15">
      <c r="A30" s="525"/>
      <c r="B30" s="529" t="s">
        <v>6</v>
      </c>
      <c r="C30" s="529" t="s">
        <v>100</v>
      </c>
      <c r="D30" s="533">
        <f>ROUNDUP(H33,-3)</f>
        <v>7000</v>
      </c>
      <c r="E30" s="533">
        <v>5000</v>
      </c>
      <c r="F30" s="533">
        <f>D30-E30</f>
        <v>2000</v>
      </c>
      <c r="G30" s="77" t="s">
        <v>412</v>
      </c>
      <c r="H30" s="425">
        <v>4271</v>
      </c>
      <c r="I30" s="76" t="s">
        <v>133</v>
      </c>
      <c r="J30" s="429">
        <v>5000</v>
      </c>
      <c r="K30" s="83"/>
      <c r="L30" s="83"/>
    </row>
    <row r="31" spans="1:13" ht="27.75" customHeight="1" x14ac:dyDescent="0.15">
      <c r="A31" s="525"/>
      <c r="B31" s="530"/>
      <c r="C31" s="530"/>
      <c r="D31" s="534"/>
      <c r="E31" s="534"/>
      <c r="F31" s="534"/>
      <c r="G31" s="85" t="s">
        <v>413</v>
      </c>
      <c r="H31" s="426">
        <v>1000</v>
      </c>
      <c r="I31" s="74" t="s">
        <v>219</v>
      </c>
      <c r="J31" s="429"/>
      <c r="K31" s="83">
        <v>1000</v>
      </c>
      <c r="L31" s="83"/>
    </row>
    <row r="32" spans="1:13" ht="27.75" customHeight="1" x14ac:dyDescent="0.15">
      <c r="A32" s="525"/>
      <c r="B32" s="530"/>
      <c r="C32" s="530"/>
      <c r="D32" s="534"/>
      <c r="E32" s="534"/>
      <c r="F32" s="534"/>
      <c r="G32" s="85" t="s">
        <v>414</v>
      </c>
      <c r="H32" s="426">
        <v>1000</v>
      </c>
      <c r="I32" s="74" t="s">
        <v>219</v>
      </c>
      <c r="J32" s="429"/>
      <c r="K32" s="83"/>
      <c r="L32" s="83">
        <v>1000</v>
      </c>
    </row>
    <row r="33" spans="1:12" ht="27.75" customHeight="1" x14ac:dyDescent="0.15">
      <c r="A33" s="525"/>
      <c r="B33" s="530"/>
      <c r="C33" s="531"/>
      <c r="D33" s="535"/>
      <c r="E33" s="535"/>
      <c r="F33" s="535"/>
      <c r="G33" s="111" t="s">
        <v>39</v>
      </c>
      <c r="H33" s="112">
        <f>SUM(H30:H32)</f>
        <v>6271</v>
      </c>
      <c r="I33" s="113" t="s">
        <v>133</v>
      </c>
      <c r="J33" s="429"/>
      <c r="K33" s="83"/>
      <c r="L33" s="83"/>
    </row>
    <row r="34" spans="1:12" ht="27.75" customHeight="1" thickBot="1" x14ac:dyDescent="0.2">
      <c r="A34" s="526"/>
      <c r="B34" s="532"/>
      <c r="C34" s="317" t="s">
        <v>367</v>
      </c>
      <c r="D34" s="430">
        <f>ROUNDUP(H34,-3)</f>
        <v>0</v>
      </c>
      <c r="E34" s="70">
        <v>300000</v>
      </c>
      <c r="F34" s="70">
        <f>D34-E34</f>
        <v>-300000</v>
      </c>
      <c r="G34" s="110" t="s">
        <v>336</v>
      </c>
      <c r="H34" s="71">
        <v>0</v>
      </c>
      <c r="I34" s="72" t="s">
        <v>133</v>
      </c>
      <c r="J34" s="429"/>
      <c r="K34" s="83"/>
      <c r="L34" s="83"/>
    </row>
    <row r="35" spans="1:12" ht="25.5" customHeight="1" x14ac:dyDescent="0.15">
      <c r="J35" s="107">
        <f>SUM(J5:J34)</f>
        <v>155089000</v>
      </c>
      <c r="K35" s="107">
        <f>SUM(K5:K34)</f>
        <v>33398000</v>
      </c>
      <c r="L35" s="107">
        <f>SUM(L5:L34)</f>
        <v>10543000</v>
      </c>
    </row>
    <row r="44" spans="1:12" ht="19.5" customHeight="1" x14ac:dyDescent="0.15"/>
    <row r="45" spans="1:12" ht="19.5" customHeight="1" x14ac:dyDescent="0.15"/>
    <row r="46" spans="1:12" ht="19.5" customHeight="1" x14ac:dyDescent="0.15"/>
    <row r="50" ht="24.75" customHeight="1" x14ac:dyDescent="0.15"/>
    <row r="51" ht="24.75" customHeight="1" x14ac:dyDescent="0.15"/>
    <row r="52" ht="24.75" customHeight="1" x14ac:dyDescent="0.15"/>
    <row r="53" ht="24.75" customHeight="1" x14ac:dyDescent="0.15"/>
    <row r="54" ht="24.75" customHeight="1" x14ac:dyDescent="0.15"/>
    <row r="55" ht="24.75" customHeight="1" x14ac:dyDescent="0.15"/>
    <row r="56" ht="24.75" customHeight="1" x14ac:dyDescent="0.15"/>
    <row r="57" ht="24.75" customHeight="1" x14ac:dyDescent="0.15"/>
    <row r="58" ht="24.75" customHeight="1" x14ac:dyDescent="0.15"/>
    <row r="59" ht="24.75" customHeight="1" x14ac:dyDescent="0.15"/>
    <row r="60" ht="24.75" customHeight="1" x14ac:dyDescent="0.15"/>
    <row r="61" ht="24.75" customHeight="1" x14ac:dyDescent="0.15"/>
    <row r="62" ht="24.75" customHeight="1" x14ac:dyDescent="0.15"/>
    <row r="63" ht="24.75" customHeight="1" x14ac:dyDescent="0.15"/>
    <row r="64" ht="24.75" customHeight="1" x14ac:dyDescent="0.15"/>
    <row r="65" spans="6:6" ht="24.75" customHeight="1" x14ac:dyDescent="0.15"/>
    <row r="66" spans="6:6" ht="24.75" customHeight="1" x14ac:dyDescent="0.15"/>
    <row r="67" spans="6:6" ht="24.75" customHeight="1" x14ac:dyDescent="0.15"/>
    <row r="68" spans="6:6" ht="24.75" customHeight="1" x14ac:dyDescent="0.15"/>
    <row r="69" spans="6:6" ht="24.75" customHeight="1" x14ac:dyDescent="0.15"/>
    <row r="70" spans="6:6" ht="21.75" customHeight="1" x14ac:dyDescent="0.15"/>
    <row r="71" spans="6:6" ht="21.75" customHeight="1" x14ac:dyDescent="0.15"/>
    <row r="72" spans="6:6" ht="21.75" customHeight="1" x14ac:dyDescent="0.15"/>
    <row r="74" spans="6:6" x14ac:dyDescent="0.15">
      <c r="F74" s="5">
        <f>D74-E74</f>
        <v>0</v>
      </c>
    </row>
    <row r="87" spans="15:15" x14ac:dyDescent="0.15">
      <c r="O87">
        <v>2</v>
      </c>
    </row>
    <row r="109" spans="7:7" x14ac:dyDescent="0.15">
      <c r="G109" t="s">
        <v>248</v>
      </c>
    </row>
    <row r="268" ht="11.25" customHeight="1" x14ac:dyDescent="0.15"/>
  </sheetData>
  <mergeCells count="37">
    <mergeCell ref="D30:D33"/>
    <mergeCell ref="E30:E33"/>
    <mergeCell ref="F30:F33"/>
    <mergeCell ref="D25:D27"/>
    <mergeCell ref="E25:E27"/>
    <mergeCell ref="F25:F27"/>
    <mergeCell ref="J2:L2"/>
    <mergeCell ref="G4:I4"/>
    <mergeCell ref="C5:C11"/>
    <mergeCell ref="D5:D11"/>
    <mergeCell ref="E5:E11"/>
    <mergeCell ref="F5:F11"/>
    <mergeCell ref="D13:D19"/>
    <mergeCell ref="E13:E19"/>
    <mergeCell ref="F13:F19"/>
    <mergeCell ref="A1:F1"/>
    <mergeCell ref="G1:I1"/>
    <mergeCell ref="A2:F2"/>
    <mergeCell ref="G2:I3"/>
    <mergeCell ref="A4:C4"/>
    <mergeCell ref="A12:A20"/>
    <mergeCell ref="B12:C12"/>
    <mergeCell ref="A5:A11"/>
    <mergeCell ref="B5:B11"/>
    <mergeCell ref="B13:B20"/>
    <mergeCell ref="C13:C19"/>
    <mergeCell ref="A21:A23"/>
    <mergeCell ref="B29:C29"/>
    <mergeCell ref="A29:A34"/>
    <mergeCell ref="A24:A28"/>
    <mergeCell ref="B24:C24"/>
    <mergeCell ref="B25:B28"/>
    <mergeCell ref="C25:C27"/>
    <mergeCell ref="B21:C21"/>
    <mergeCell ref="B22:B23"/>
    <mergeCell ref="B30:B34"/>
    <mergeCell ref="C30:C33"/>
  </mergeCells>
  <phoneticPr fontId="15" type="noConversion"/>
  <printOptions horizontalCentered="1"/>
  <pageMargins left="0.11811023622047245" right="0.11811023622047245" top="0.59055118110236227" bottom="0.6692913385826772" header="0.47244094488188981" footer="0"/>
  <pageSetup paperSize="9" scale="70" fitToHeight="0" orientation="portrait" r:id="rId1"/>
  <colBreaks count="2" manualBreakCount="2">
    <brk id="5" max="23" man="1"/>
    <brk id="9" max="1048575" man="1"/>
  </colBreaks>
  <ignoredErrors>
    <ignoredError sqref="D2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262"/>
  <sheetViews>
    <sheetView tabSelected="1" view="pageBreakPreview" zoomScale="85" zoomScaleNormal="85" zoomScaleSheetLayoutView="85" workbookViewId="0">
      <selection activeCell="AA7" sqref="AA7"/>
    </sheetView>
  </sheetViews>
  <sheetFormatPr defaultColWidth="8.88671875" defaultRowHeight="16.5" x14ac:dyDescent="0.15"/>
  <cols>
    <col min="1" max="2" width="8.77734375" style="2" customWidth="1"/>
    <col min="3" max="3" width="12.77734375" style="44" customWidth="1"/>
    <col min="4" max="4" width="11.77734375" style="45" customWidth="1"/>
    <col min="5" max="5" width="11.77734375" style="50" customWidth="1"/>
    <col min="6" max="6" width="11.77734375" style="45" customWidth="1"/>
    <col min="7" max="7" width="31.33203125" style="43" customWidth="1"/>
    <col min="8" max="8" width="2" style="43" customWidth="1"/>
    <col min="9" max="9" width="9.6640625" style="43" bestFit="1" customWidth="1"/>
    <col min="10" max="10" width="3" style="43" customWidth="1"/>
    <col min="11" max="11" width="2.77734375" style="43" customWidth="1"/>
    <col min="12" max="12" width="4" style="43" customWidth="1"/>
    <col min="13" max="13" width="6.44140625" style="43" customWidth="1"/>
    <col min="14" max="14" width="2.21875" style="43" customWidth="1"/>
    <col min="15" max="15" width="3.6640625" style="43" customWidth="1"/>
    <col min="16" max="16" width="4.5546875" style="43" bestFit="1" customWidth="1"/>
    <col min="17" max="17" width="12.44140625" style="43" customWidth="1"/>
    <col min="18" max="18" width="4.21875" style="43" customWidth="1"/>
    <col min="19" max="19" width="3.44140625" style="43" customWidth="1"/>
    <col min="20" max="20" width="3.88671875" style="43" customWidth="1"/>
    <col min="21" max="21" width="4.5546875" style="43" customWidth="1"/>
    <col min="22" max="22" width="4.21875" style="43" customWidth="1"/>
    <col min="23" max="24" width="2.6640625" style="43" customWidth="1"/>
    <col min="25" max="25" width="15.21875" style="46" customWidth="1"/>
    <col min="26" max="26" width="3.21875" style="46" customWidth="1"/>
    <col min="27" max="27" width="15.33203125" bestFit="1" customWidth="1"/>
    <col min="28" max="29" width="13.88671875" customWidth="1"/>
    <col min="30" max="30" width="22.6640625" style="26" bestFit="1" customWidth="1"/>
    <col min="31" max="32" width="15.44140625" style="26" customWidth="1"/>
    <col min="33" max="34" width="15.44140625" style="300" customWidth="1"/>
    <col min="35" max="36" width="8.88671875" style="2"/>
    <col min="37" max="37" width="9.88671875" style="2" bestFit="1" customWidth="1"/>
    <col min="38" max="38" width="9" style="2" bestFit="1" customWidth="1"/>
    <col min="39" max="16384" width="8.88671875" style="2"/>
  </cols>
  <sheetData>
    <row r="1" spans="1:34" s="7" customFormat="1" ht="32.25" customHeight="1" thickBot="1" x14ac:dyDescent="0.2">
      <c r="A1" s="615" t="s">
        <v>297</v>
      </c>
      <c r="B1" s="616"/>
      <c r="C1" s="616"/>
      <c r="D1" s="616"/>
      <c r="E1" s="616"/>
      <c r="F1" s="616"/>
      <c r="G1" s="610"/>
      <c r="H1" s="610"/>
      <c r="I1" s="610"/>
      <c r="J1" s="610"/>
      <c r="K1" s="610"/>
      <c r="L1" s="610"/>
      <c r="M1" s="610"/>
      <c r="N1" s="610"/>
      <c r="O1" s="610"/>
      <c r="P1" s="610"/>
      <c r="Q1" s="610"/>
      <c r="R1" s="610"/>
      <c r="S1" s="610"/>
      <c r="T1" s="610"/>
      <c r="U1" s="610"/>
      <c r="V1" s="610"/>
      <c r="W1" s="610"/>
      <c r="X1" s="610"/>
      <c r="Y1" s="610"/>
      <c r="Z1" s="611"/>
      <c r="AA1" s="116"/>
      <c r="AB1"/>
      <c r="AC1"/>
      <c r="AD1" s="26"/>
      <c r="AE1" s="26"/>
      <c r="AF1" s="26"/>
      <c r="AG1" s="300"/>
      <c r="AH1" s="300"/>
    </row>
    <row r="2" spans="1:34" s="4" customFormat="1" ht="28.5" customHeight="1" x14ac:dyDescent="0.15">
      <c r="A2" s="623" t="s">
        <v>55</v>
      </c>
      <c r="B2" s="624"/>
      <c r="C2" s="624"/>
      <c r="D2" s="624"/>
      <c r="E2" s="624"/>
      <c r="F2" s="624"/>
      <c r="G2" s="466"/>
      <c r="H2" s="339"/>
      <c r="I2" s="339"/>
      <c r="J2" s="339"/>
      <c r="K2" s="339"/>
      <c r="L2" s="339"/>
      <c r="M2" s="339"/>
      <c r="N2" s="339"/>
      <c r="O2" s="339"/>
      <c r="P2" s="466"/>
      <c r="Q2" s="339"/>
      <c r="R2" s="339"/>
      <c r="S2" s="339"/>
      <c r="T2" s="339"/>
      <c r="U2" s="339"/>
      <c r="V2" s="339"/>
      <c r="W2" s="339"/>
      <c r="X2" s="339"/>
      <c r="Y2" s="340"/>
      <c r="Z2" s="341"/>
      <c r="AA2" s="647" t="s">
        <v>310</v>
      </c>
      <c r="AB2" s="648"/>
      <c r="AC2" s="649"/>
      <c r="AD2" s="457" t="s">
        <v>370</v>
      </c>
      <c r="AE2" s="458" t="s">
        <v>450</v>
      </c>
      <c r="AF2" s="26"/>
      <c r="AG2" s="300"/>
      <c r="AH2" s="300"/>
    </row>
    <row r="3" spans="1:34" s="4" customFormat="1" ht="28.5" customHeight="1" x14ac:dyDescent="0.15">
      <c r="A3" s="342" t="s">
        <v>126</v>
      </c>
      <c r="B3" s="343" t="s">
        <v>129</v>
      </c>
      <c r="C3" s="344" t="s">
        <v>127</v>
      </c>
      <c r="D3" s="345" t="s">
        <v>361</v>
      </c>
      <c r="E3" s="346" t="s">
        <v>363</v>
      </c>
      <c r="F3" s="345" t="s">
        <v>105</v>
      </c>
      <c r="G3" s="640" t="s">
        <v>22</v>
      </c>
      <c r="H3" s="641"/>
      <c r="I3" s="642"/>
      <c r="J3" s="641"/>
      <c r="K3" s="641"/>
      <c r="L3" s="641"/>
      <c r="M3" s="641"/>
      <c r="N3" s="641"/>
      <c r="O3" s="641"/>
      <c r="P3" s="641"/>
      <c r="Q3" s="641"/>
      <c r="R3" s="641"/>
      <c r="S3" s="641"/>
      <c r="T3" s="641"/>
      <c r="U3" s="641"/>
      <c r="V3" s="641"/>
      <c r="W3" s="641"/>
      <c r="X3" s="641"/>
      <c r="Y3" s="641"/>
      <c r="Z3" s="642"/>
      <c r="AA3" s="278" t="s">
        <v>300</v>
      </c>
      <c r="AB3" s="58" t="s">
        <v>301</v>
      </c>
      <c r="AC3" s="59" t="s">
        <v>311</v>
      </c>
      <c r="AD3" s="459">
        <v>6651000</v>
      </c>
      <c r="AE3" s="459">
        <f>10300000+AD3</f>
        <v>16951000</v>
      </c>
      <c r="AF3" s="26"/>
      <c r="AG3" s="300"/>
      <c r="AH3" s="300"/>
    </row>
    <row r="4" spans="1:34" ht="28.5" customHeight="1" x14ac:dyDescent="0.15">
      <c r="A4" s="622" t="s">
        <v>132</v>
      </c>
      <c r="B4" s="617"/>
      <c r="C4" s="618"/>
      <c r="D4" s="253">
        <f>SUM(D5,D61,D105,D106)</f>
        <v>199030000</v>
      </c>
      <c r="E4" s="253">
        <f>SUM(E5,E61,E105,E108)</f>
        <v>172663000</v>
      </c>
      <c r="F4" s="253">
        <f>D4-E4</f>
        <v>26367000</v>
      </c>
      <c r="G4" s="612"/>
      <c r="H4" s="613"/>
      <c r="I4" s="614"/>
      <c r="J4" s="613"/>
      <c r="K4" s="613"/>
      <c r="L4" s="613"/>
      <c r="M4" s="613"/>
      <c r="N4" s="613"/>
      <c r="O4" s="613"/>
      <c r="P4" s="613"/>
      <c r="Q4" s="613"/>
      <c r="R4" s="613"/>
      <c r="S4" s="613"/>
      <c r="T4" s="613"/>
      <c r="U4" s="613"/>
      <c r="V4" s="613"/>
      <c r="W4" s="613"/>
      <c r="X4" s="613"/>
      <c r="Y4" s="613"/>
      <c r="Z4" s="614"/>
      <c r="AA4" s="279"/>
      <c r="AB4" s="152"/>
      <c r="AC4" s="153"/>
    </row>
    <row r="5" spans="1:34" ht="28.5" customHeight="1" x14ac:dyDescent="0.15">
      <c r="A5" s="633" t="s">
        <v>331</v>
      </c>
      <c r="B5" s="617" t="s">
        <v>128</v>
      </c>
      <c r="C5" s="618"/>
      <c r="D5" s="253">
        <f>SUM(D6,D29,D32)</f>
        <v>137829000</v>
      </c>
      <c r="E5" s="253">
        <f>SUM(E6,E29,E32)</f>
        <v>143435000</v>
      </c>
      <c r="F5" s="253">
        <f>D5-E5</f>
        <v>-5606000</v>
      </c>
      <c r="G5" s="619"/>
      <c r="H5" s="620"/>
      <c r="I5" s="621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1"/>
      <c r="AA5" s="280"/>
      <c r="AB5" s="154"/>
      <c r="AC5" s="155"/>
      <c r="AE5" s="26" t="s">
        <v>300</v>
      </c>
      <c r="AG5" s="26" t="s">
        <v>311</v>
      </c>
    </row>
    <row r="6" spans="1:34" ht="28.5" customHeight="1" x14ac:dyDescent="0.15">
      <c r="A6" s="634"/>
      <c r="B6" s="627" t="s">
        <v>330</v>
      </c>
      <c r="C6" s="464" t="s">
        <v>334</v>
      </c>
      <c r="D6" s="253">
        <f>SUM(D7:D28)</f>
        <v>128924000</v>
      </c>
      <c r="E6" s="253">
        <f>SUM(E7:E28)</f>
        <v>132880000</v>
      </c>
      <c r="F6" s="253">
        <f>D6-E6</f>
        <v>-3956000</v>
      </c>
      <c r="G6" s="619"/>
      <c r="H6" s="620"/>
      <c r="I6" s="621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1"/>
      <c r="AA6" s="280"/>
      <c r="AB6" s="154"/>
      <c r="AC6" s="155"/>
      <c r="AE6" s="440" t="s">
        <v>382</v>
      </c>
      <c r="AF6" s="440" t="s">
        <v>383</v>
      </c>
      <c r="AG6" s="440" t="s">
        <v>382</v>
      </c>
      <c r="AH6" s="440" t="s">
        <v>383</v>
      </c>
    </row>
    <row r="7" spans="1:34" ht="28.5" customHeight="1" x14ac:dyDescent="0.15">
      <c r="A7" s="634"/>
      <c r="B7" s="628"/>
      <c r="C7" s="628" t="s">
        <v>329</v>
      </c>
      <c r="D7" s="605">
        <f>ROUNDUP(Y13,-3)</f>
        <v>96757000</v>
      </c>
      <c r="E7" s="605">
        <v>96981000</v>
      </c>
      <c r="F7" s="605">
        <f>D7-E7</f>
        <v>-224000</v>
      </c>
      <c r="G7" s="347" t="s">
        <v>401</v>
      </c>
      <c r="H7" s="348" t="s">
        <v>83</v>
      </c>
      <c r="I7" s="348">
        <v>3613100</v>
      </c>
      <c r="J7" s="348" t="s">
        <v>133</v>
      </c>
      <c r="K7" s="348" t="s">
        <v>131</v>
      </c>
      <c r="L7" s="348">
        <v>1</v>
      </c>
      <c r="M7" s="348" t="s">
        <v>130</v>
      </c>
      <c r="N7" s="348" t="s">
        <v>80</v>
      </c>
      <c r="O7" s="348" t="s">
        <v>84</v>
      </c>
      <c r="P7" s="348" t="s">
        <v>83</v>
      </c>
      <c r="Q7" s="348">
        <v>3699100</v>
      </c>
      <c r="R7" s="348" t="s">
        <v>133</v>
      </c>
      <c r="S7" s="348" t="s">
        <v>131</v>
      </c>
      <c r="T7" s="348">
        <v>1</v>
      </c>
      <c r="U7" s="348" t="s">
        <v>130</v>
      </c>
      <c r="V7" s="348" t="s">
        <v>80</v>
      </c>
      <c r="W7" s="348" t="s">
        <v>0</v>
      </c>
      <c r="X7" s="348"/>
      <c r="Y7" s="349">
        <f>I7*L7+Q7*T7</f>
        <v>7312200</v>
      </c>
      <c r="Z7" s="350" t="s">
        <v>133</v>
      </c>
      <c r="AA7" s="280">
        <f>Y7</f>
        <v>7312200</v>
      </c>
      <c r="AB7" s="154"/>
      <c r="AC7" s="155"/>
      <c r="AG7" s="26"/>
      <c r="AH7" s="26"/>
    </row>
    <row r="8" spans="1:34" ht="28.5" customHeight="1" x14ac:dyDescent="0.15">
      <c r="A8" s="634"/>
      <c r="B8" s="628"/>
      <c r="C8" s="628"/>
      <c r="D8" s="606"/>
      <c r="E8" s="606"/>
      <c r="F8" s="606"/>
      <c r="G8" s="351" t="s">
        <v>402</v>
      </c>
      <c r="H8" s="352" t="s">
        <v>83</v>
      </c>
      <c r="I8" s="352">
        <v>3310900</v>
      </c>
      <c r="J8" s="352" t="s">
        <v>133</v>
      </c>
      <c r="K8" s="352" t="s">
        <v>131</v>
      </c>
      <c r="L8" s="352">
        <v>7</v>
      </c>
      <c r="M8" s="352" t="s">
        <v>130</v>
      </c>
      <c r="N8" s="352" t="s">
        <v>80</v>
      </c>
      <c r="O8" s="318" t="s">
        <v>222</v>
      </c>
      <c r="P8" s="318" t="s">
        <v>218</v>
      </c>
      <c r="Q8" s="318">
        <v>3423000</v>
      </c>
      <c r="R8" s="318" t="s">
        <v>219</v>
      </c>
      <c r="S8" s="318" t="s">
        <v>220</v>
      </c>
      <c r="T8" s="318">
        <v>3</v>
      </c>
      <c r="U8" s="318" t="s">
        <v>198</v>
      </c>
      <c r="V8" s="318" t="s">
        <v>221</v>
      </c>
      <c r="W8" s="318" t="s">
        <v>142</v>
      </c>
      <c r="X8" s="318"/>
      <c r="Y8" s="101">
        <f>I8*L8+Q8*T8</f>
        <v>33445300</v>
      </c>
      <c r="Z8" s="353" t="s">
        <v>133</v>
      </c>
      <c r="AA8" s="280">
        <v>25180000</v>
      </c>
      <c r="AB8" s="154">
        <v>843665</v>
      </c>
      <c r="AC8" s="155">
        <f>7635000-213365</f>
        <v>7421635</v>
      </c>
      <c r="AG8" s="26"/>
      <c r="AH8" s="26"/>
    </row>
    <row r="9" spans="1:34" ht="28.5" customHeight="1" x14ac:dyDescent="0.15">
      <c r="A9" s="634"/>
      <c r="B9" s="628"/>
      <c r="C9" s="628"/>
      <c r="D9" s="606"/>
      <c r="E9" s="606"/>
      <c r="F9" s="606"/>
      <c r="G9" s="354" t="s">
        <v>403</v>
      </c>
      <c r="H9" s="318" t="s">
        <v>218</v>
      </c>
      <c r="I9" s="318">
        <v>2286400</v>
      </c>
      <c r="J9" s="318" t="s">
        <v>219</v>
      </c>
      <c r="K9" s="318" t="s">
        <v>220</v>
      </c>
      <c r="L9" s="318">
        <v>4</v>
      </c>
      <c r="M9" s="318" t="s">
        <v>198</v>
      </c>
      <c r="N9" s="318" t="s">
        <v>221</v>
      </c>
      <c r="O9" s="318" t="s">
        <v>222</v>
      </c>
      <c r="P9" s="318" t="s">
        <v>218</v>
      </c>
      <c r="Q9" s="318">
        <v>2329900</v>
      </c>
      <c r="R9" s="318" t="s">
        <v>219</v>
      </c>
      <c r="S9" s="318" t="s">
        <v>220</v>
      </c>
      <c r="T9" s="318">
        <v>8</v>
      </c>
      <c r="U9" s="318" t="s">
        <v>198</v>
      </c>
      <c r="V9" s="318" t="s">
        <v>221</v>
      </c>
      <c r="W9" s="318" t="s">
        <v>142</v>
      </c>
      <c r="X9" s="318"/>
      <c r="Y9" s="101">
        <f>I9*L9+Q9*T9</f>
        <v>27784800</v>
      </c>
      <c r="Z9" s="355" t="s">
        <v>133</v>
      </c>
      <c r="AA9" s="280">
        <f>Y9</f>
        <v>27784800</v>
      </c>
      <c r="AB9" s="154"/>
      <c r="AC9" s="155"/>
      <c r="AG9" s="26"/>
      <c r="AH9" s="26"/>
    </row>
    <row r="10" spans="1:34" ht="28.5" customHeight="1" x14ac:dyDescent="0.15">
      <c r="A10" s="634"/>
      <c r="B10" s="628"/>
      <c r="C10" s="628"/>
      <c r="D10" s="606"/>
      <c r="E10" s="606"/>
      <c r="F10" s="606"/>
      <c r="G10" s="354" t="s">
        <v>404</v>
      </c>
      <c r="H10" s="318" t="s">
        <v>218</v>
      </c>
      <c r="I10" s="318">
        <v>2156800</v>
      </c>
      <c r="J10" s="318" t="s">
        <v>219</v>
      </c>
      <c r="K10" s="318" t="s">
        <v>220</v>
      </c>
      <c r="L10" s="318">
        <v>3</v>
      </c>
      <c r="M10" s="318" t="s">
        <v>198</v>
      </c>
      <c r="N10" s="318" t="s">
        <v>221</v>
      </c>
      <c r="O10" s="318" t="s">
        <v>222</v>
      </c>
      <c r="P10" s="318" t="s">
        <v>83</v>
      </c>
      <c r="Q10" s="318">
        <v>2218700</v>
      </c>
      <c r="R10" s="318" t="s">
        <v>133</v>
      </c>
      <c r="S10" s="318" t="s">
        <v>131</v>
      </c>
      <c r="T10" s="318">
        <v>7</v>
      </c>
      <c r="U10" s="318" t="s">
        <v>130</v>
      </c>
      <c r="V10" s="318" t="s">
        <v>80</v>
      </c>
      <c r="W10" s="318" t="s">
        <v>0</v>
      </c>
      <c r="X10" s="318"/>
      <c r="Y10" s="101">
        <f>I10*L10+Q10*T10</f>
        <v>22001300</v>
      </c>
      <c r="Z10" s="355" t="s">
        <v>133</v>
      </c>
      <c r="AA10" s="280">
        <v>22001300</v>
      </c>
      <c r="AB10" s="154"/>
      <c r="AC10" s="155"/>
    </row>
    <row r="11" spans="1:34" ht="28.5" customHeight="1" x14ac:dyDescent="0.15">
      <c r="A11" s="634"/>
      <c r="B11" s="628"/>
      <c r="C11" s="628"/>
      <c r="D11" s="606"/>
      <c r="E11" s="606"/>
      <c r="F11" s="606"/>
      <c r="G11" s="356"/>
      <c r="H11" s="357"/>
      <c r="I11" s="357"/>
      <c r="J11" s="357"/>
      <c r="K11" s="357"/>
      <c r="L11" s="357"/>
      <c r="M11" s="357"/>
      <c r="N11" s="357"/>
      <c r="O11" s="318" t="s">
        <v>222</v>
      </c>
      <c r="P11" s="318" t="s">
        <v>83</v>
      </c>
      <c r="Q11" s="318">
        <f>2218700*(21/30)</f>
        <v>1553090</v>
      </c>
      <c r="R11" s="318" t="s">
        <v>133</v>
      </c>
      <c r="S11" s="318" t="s">
        <v>131</v>
      </c>
      <c r="T11" s="318">
        <v>1</v>
      </c>
      <c r="U11" s="318" t="s">
        <v>130</v>
      </c>
      <c r="V11" s="318" t="s">
        <v>80</v>
      </c>
      <c r="W11" s="318" t="s">
        <v>0</v>
      </c>
      <c r="X11" s="318"/>
      <c r="Y11" s="101">
        <f>I11*L11+Q11*T11</f>
        <v>1553090</v>
      </c>
      <c r="Z11" s="355" t="s">
        <v>133</v>
      </c>
      <c r="AA11" s="280">
        <v>1553090</v>
      </c>
      <c r="AB11" s="154">
        <v>510</v>
      </c>
      <c r="AC11" s="155"/>
    </row>
    <row r="12" spans="1:34" ht="28.5" customHeight="1" x14ac:dyDescent="0.15">
      <c r="A12" s="634"/>
      <c r="B12" s="628"/>
      <c r="C12" s="628"/>
      <c r="D12" s="606"/>
      <c r="E12" s="606"/>
      <c r="F12" s="606"/>
      <c r="G12" s="354" t="s">
        <v>406</v>
      </c>
      <c r="H12" s="318" t="s">
        <v>218</v>
      </c>
      <c r="I12" s="318">
        <v>2329900</v>
      </c>
      <c r="J12" s="318" t="s">
        <v>219</v>
      </c>
      <c r="K12" s="318" t="s">
        <v>220</v>
      </c>
      <c r="L12" s="318">
        <v>2</v>
      </c>
      <c r="M12" s="318" t="s">
        <v>198</v>
      </c>
      <c r="N12" s="318" t="s">
        <v>221</v>
      </c>
      <c r="O12" s="318"/>
      <c r="P12" s="318"/>
      <c r="Q12" s="318"/>
      <c r="R12" s="318"/>
      <c r="S12" s="318"/>
      <c r="T12" s="318"/>
      <c r="U12" s="318"/>
      <c r="V12" s="318"/>
      <c r="W12" s="318" t="s">
        <v>142</v>
      </c>
      <c r="X12" s="318"/>
      <c r="Y12" s="101">
        <f>I12*L12</f>
        <v>4659800</v>
      </c>
      <c r="Z12" s="355" t="s">
        <v>133</v>
      </c>
      <c r="AA12" s="280">
        <v>4659800</v>
      </c>
      <c r="AB12" s="154"/>
      <c r="AC12" s="155"/>
      <c r="AD12" s="26" t="s">
        <v>418</v>
      </c>
      <c r="AE12" s="26">
        <v>72582500</v>
      </c>
      <c r="AF12" s="26">
        <f>9635890-905000+2518000+2329900+2329900</f>
        <v>15908690</v>
      </c>
      <c r="AG12" s="26">
        <v>6455300</v>
      </c>
      <c r="AH12" s="26">
        <f>905000+905000</f>
        <v>1810000</v>
      </c>
    </row>
    <row r="13" spans="1:34" ht="28.5" customHeight="1" x14ac:dyDescent="0.15">
      <c r="A13" s="634"/>
      <c r="B13" s="628"/>
      <c r="C13" s="629"/>
      <c r="D13" s="607"/>
      <c r="E13" s="607"/>
      <c r="F13" s="607"/>
      <c r="G13" s="643" t="s">
        <v>32</v>
      </c>
      <c r="H13" s="644"/>
      <c r="I13" s="644"/>
      <c r="J13" s="358"/>
      <c r="K13" s="358"/>
      <c r="L13" s="358"/>
      <c r="M13" s="358"/>
      <c r="N13" s="358"/>
      <c r="O13" s="359"/>
      <c r="P13" s="359"/>
      <c r="Q13" s="358"/>
      <c r="R13" s="358"/>
      <c r="S13" s="358"/>
      <c r="T13" s="358"/>
      <c r="U13" s="358"/>
      <c r="V13" s="358"/>
      <c r="W13" s="358"/>
      <c r="X13" s="358"/>
      <c r="Y13" s="360">
        <v>96757000</v>
      </c>
      <c r="Z13" s="361" t="s">
        <v>133</v>
      </c>
      <c r="AA13" s="281"/>
      <c r="AB13" s="156"/>
      <c r="AC13" s="157"/>
      <c r="AD13" s="150" t="s">
        <v>419</v>
      </c>
      <c r="AG13" s="26"/>
      <c r="AH13" s="26"/>
    </row>
    <row r="14" spans="1:34" ht="28.5" customHeight="1" x14ac:dyDescent="0.15">
      <c r="A14" s="634"/>
      <c r="B14" s="628"/>
      <c r="C14" s="627" t="s">
        <v>86</v>
      </c>
      <c r="D14" s="605">
        <f>ROUNDUP(Y19,-3)</f>
        <v>1670000</v>
      </c>
      <c r="E14" s="605">
        <v>4322000</v>
      </c>
      <c r="F14" s="605">
        <f>D14-E14</f>
        <v>-2652000</v>
      </c>
      <c r="G14" s="362" t="s">
        <v>410</v>
      </c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9"/>
      <c r="Z14" s="350"/>
      <c r="AA14" s="281"/>
      <c r="AB14" s="156"/>
      <c r="AC14" s="157"/>
      <c r="AD14" s="150">
        <f>133022000-SUM(AA7:AA12,AA15:AA17,AA20,AA21,AA23:AA26)-AD3</f>
        <v>9536070</v>
      </c>
    </row>
    <row r="15" spans="1:34" ht="28.5" customHeight="1" x14ac:dyDescent="0.15">
      <c r="A15" s="634"/>
      <c r="B15" s="628"/>
      <c r="C15" s="628"/>
      <c r="D15" s="606"/>
      <c r="E15" s="606"/>
      <c r="F15" s="606"/>
      <c r="G15" s="351" t="s">
        <v>401</v>
      </c>
      <c r="H15" s="363"/>
      <c r="I15" s="363"/>
      <c r="J15" s="363"/>
      <c r="K15" s="363"/>
      <c r="L15" s="363"/>
      <c r="M15" s="363"/>
      <c r="N15" s="363"/>
      <c r="O15" s="363"/>
      <c r="P15" s="318" t="s">
        <v>218</v>
      </c>
      <c r="Q15" s="318">
        <v>40000</v>
      </c>
      <c r="R15" s="318" t="s">
        <v>219</v>
      </c>
      <c r="S15" s="318" t="s">
        <v>220</v>
      </c>
      <c r="T15" s="318">
        <v>2</v>
      </c>
      <c r="U15" s="318" t="s">
        <v>198</v>
      </c>
      <c r="V15" s="318" t="s">
        <v>221</v>
      </c>
      <c r="W15" s="318" t="s">
        <v>142</v>
      </c>
      <c r="X15" s="318"/>
      <c r="Y15" s="101">
        <f>I15*L15+Q15*T15</f>
        <v>80000</v>
      </c>
      <c r="Z15" s="353" t="s">
        <v>133</v>
      </c>
      <c r="AA15" s="281">
        <v>80000</v>
      </c>
      <c r="AB15" s="156"/>
      <c r="AC15" s="157"/>
    </row>
    <row r="16" spans="1:34" ht="28.5" customHeight="1" x14ac:dyDescent="0.15">
      <c r="A16" s="634"/>
      <c r="B16" s="628"/>
      <c r="C16" s="628"/>
      <c r="D16" s="606"/>
      <c r="E16" s="606"/>
      <c r="F16" s="606"/>
      <c r="G16" s="351" t="s">
        <v>402</v>
      </c>
      <c r="H16" s="363"/>
      <c r="I16" s="363"/>
      <c r="J16" s="363"/>
      <c r="K16" s="363"/>
      <c r="L16" s="363"/>
      <c r="M16" s="363"/>
      <c r="N16" s="363"/>
      <c r="O16" s="363"/>
      <c r="P16" s="318" t="s">
        <v>218</v>
      </c>
      <c r="Q16" s="318">
        <v>50000</v>
      </c>
      <c r="R16" s="318" t="s">
        <v>219</v>
      </c>
      <c r="S16" s="318" t="s">
        <v>220</v>
      </c>
      <c r="T16" s="318">
        <v>10</v>
      </c>
      <c r="U16" s="318" t="s">
        <v>198</v>
      </c>
      <c r="V16" s="318" t="s">
        <v>221</v>
      </c>
      <c r="W16" s="318" t="s">
        <v>142</v>
      </c>
      <c r="X16" s="318"/>
      <c r="Y16" s="101">
        <f>I16*L16+Q16*T16</f>
        <v>500000</v>
      </c>
      <c r="Z16" s="353" t="s">
        <v>133</v>
      </c>
      <c r="AA16" s="281">
        <v>500000</v>
      </c>
      <c r="AB16" s="156"/>
      <c r="AC16" s="157"/>
    </row>
    <row r="17" spans="1:39" ht="28.5" customHeight="1" x14ac:dyDescent="0.15">
      <c r="A17" s="634"/>
      <c r="B17" s="628"/>
      <c r="C17" s="628"/>
      <c r="D17" s="606"/>
      <c r="E17" s="606"/>
      <c r="F17" s="606"/>
      <c r="G17" s="354" t="s">
        <v>403</v>
      </c>
      <c r="H17" s="363"/>
      <c r="I17" s="363"/>
      <c r="J17" s="363"/>
      <c r="K17" s="363"/>
      <c r="L17" s="363"/>
      <c r="M17" s="363"/>
      <c r="N17" s="363"/>
      <c r="O17" s="363"/>
      <c r="P17" s="318" t="s">
        <v>218</v>
      </c>
      <c r="Q17" s="318">
        <v>20000</v>
      </c>
      <c r="R17" s="318" t="s">
        <v>219</v>
      </c>
      <c r="S17" s="318" t="s">
        <v>220</v>
      </c>
      <c r="T17" s="318">
        <v>12</v>
      </c>
      <c r="U17" s="318" t="s">
        <v>198</v>
      </c>
      <c r="V17" s="318" t="s">
        <v>221</v>
      </c>
      <c r="W17" s="318" t="s">
        <v>142</v>
      </c>
      <c r="X17" s="318"/>
      <c r="Y17" s="101">
        <f>I17*L17+Q17*T17</f>
        <v>240000</v>
      </c>
      <c r="Z17" s="353" t="s">
        <v>133</v>
      </c>
      <c r="AA17" s="281">
        <v>240000</v>
      </c>
      <c r="AB17" s="156"/>
      <c r="AC17" s="157"/>
      <c r="AD17" s="26" t="s">
        <v>420</v>
      </c>
      <c r="AE17" s="26">
        <v>680000</v>
      </c>
      <c r="AF17" s="26">
        <f>70000*2</f>
        <v>140000</v>
      </c>
      <c r="AJ17" s="483" t="s">
        <v>458</v>
      </c>
      <c r="AK17" s="483" t="s">
        <v>461</v>
      </c>
      <c r="AL17" s="483" t="s">
        <v>462</v>
      </c>
    </row>
    <row r="18" spans="1:39" ht="28.5" customHeight="1" x14ac:dyDescent="0.15">
      <c r="A18" s="634"/>
      <c r="B18" s="628"/>
      <c r="C18" s="628"/>
      <c r="D18" s="606"/>
      <c r="E18" s="606"/>
      <c r="F18" s="606"/>
      <c r="G18" s="289" t="s">
        <v>411</v>
      </c>
      <c r="H18" s="103"/>
      <c r="I18" s="318"/>
      <c r="J18" s="318"/>
      <c r="K18" s="318"/>
      <c r="L18" s="318"/>
      <c r="M18" s="318"/>
      <c r="N18" s="318"/>
      <c r="O18" s="364"/>
      <c r="P18" s="364"/>
      <c r="Q18" s="318"/>
      <c r="R18" s="318"/>
      <c r="S18" s="318"/>
      <c r="T18" s="318"/>
      <c r="U18" s="318"/>
      <c r="V18" s="318"/>
      <c r="W18" s="318" t="s">
        <v>142</v>
      </c>
      <c r="X18" s="318"/>
      <c r="Y18" s="101">
        <v>850000</v>
      </c>
      <c r="Z18" s="365" t="s">
        <v>219</v>
      </c>
      <c r="AA18" s="322">
        <v>723000</v>
      </c>
      <c r="AB18" s="156"/>
      <c r="AC18" s="157">
        <v>127000</v>
      </c>
      <c r="AD18" s="150" t="s">
        <v>419</v>
      </c>
      <c r="AE18" s="26">
        <v>417170</v>
      </c>
      <c r="AF18" s="26">
        <v>289170</v>
      </c>
      <c r="AG18" s="26">
        <v>63000</v>
      </c>
      <c r="AH18" s="26">
        <f>21320+42640</f>
        <v>63960</v>
      </c>
      <c r="AJ18" s="483" t="s">
        <v>463</v>
      </c>
      <c r="AK18" s="484">
        <v>417170</v>
      </c>
      <c r="AL18" s="484">
        <v>63000</v>
      </c>
    </row>
    <row r="19" spans="1:39" ht="28.5" customHeight="1" x14ac:dyDescent="0.15">
      <c r="A19" s="634"/>
      <c r="B19" s="628"/>
      <c r="C19" s="629"/>
      <c r="D19" s="607"/>
      <c r="E19" s="607"/>
      <c r="F19" s="607"/>
      <c r="G19" s="366" t="s">
        <v>261</v>
      </c>
      <c r="H19" s="367"/>
      <c r="I19" s="368"/>
      <c r="J19" s="368"/>
      <c r="K19" s="368"/>
      <c r="L19" s="368"/>
      <c r="M19" s="368"/>
      <c r="N19" s="368"/>
      <c r="O19" s="369"/>
      <c r="P19" s="369"/>
      <c r="Q19" s="368"/>
      <c r="R19" s="368"/>
      <c r="S19" s="368"/>
      <c r="T19" s="368"/>
      <c r="U19" s="368"/>
      <c r="V19" s="368"/>
      <c r="W19" s="368"/>
      <c r="X19" s="368"/>
      <c r="Y19" s="370">
        <f>SUM(Y14:Y18)</f>
        <v>1670000</v>
      </c>
      <c r="Z19" s="371" t="s">
        <v>219</v>
      </c>
      <c r="AA19" s="281"/>
      <c r="AB19" s="156"/>
      <c r="AC19" s="157"/>
      <c r="AD19" s="150">
        <f>3802000-AA18</f>
        <v>3079000</v>
      </c>
      <c r="AG19" s="26"/>
      <c r="AH19" s="26"/>
      <c r="AJ19" s="483" t="s">
        <v>457</v>
      </c>
      <c r="AK19" s="484">
        <v>59640</v>
      </c>
      <c r="AL19" s="484">
        <v>21320</v>
      </c>
      <c r="AM19" s="2" t="s">
        <v>464</v>
      </c>
    </row>
    <row r="20" spans="1:39" ht="28.5" customHeight="1" x14ac:dyDescent="0.15">
      <c r="A20" s="634"/>
      <c r="B20" s="628"/>
      <c r="C20" s="467" t="s">
        <v>279</v>
      </c>
      <c r="D20" s="463">
        <f>ROUNDUP(Y20,-1)</f>
        <v>9120000</v>
      </c>
      <c r="E20" s="463">
        <v>9600000</v>
      </c>
      <c r="F20" s="463">
        <f>D20-E20</f>
        <v>-480000</v>
      </c>
      <c r="G20" s="372" t="s">
        <v>337</v>
      </c>
      <c r="H20" s="373"/>
      <c r="I20" s="374"/>
      <c r="J20" s="375"/>
      <c r="K20" s="375"/>
      <c r="L20" s="375"/>
      <c r="M20" s="375"/>
      <c r="N20" s="375"/>
      <c r="O20" s="375"/>
      <c r="P20" s="375"/>
      <c r="Q20" s="374">
        <v>760000</v>
      </c>
      <c r="R20" s="375" t="s">
        <v>219</v>
      </c>
      <c r="S20" s="375" t="s">
        <v>220</v>
      </c>
      <c r="T20" s="374">
        <v>12</v>
      </c>
      <c r="U20" s="375" t="s">
        <v>198</v>
      </c>
      <c r="V20" s="375"/>
      <c r="W20" s="374" t="s">
        <v>0</v>
      </c>
      <c r="X20" s="375"/>
      <c r="Y20" s="376">
        <f>Q20*T20</f>
        <v>9120000</v>
      </c>
      <c r="Z20" s="377" t="s">
        <v>133</v>
      </c>
      <c r="AA20" s="281">
        <v>8300000</v>
      </c>
      <c r="AB20" s="156">
        <v>75000</v>
      </c>
      <c r="AC20" s="157">
        <v>745000</v>
      </c>
      <c r="AE20" s="26">
        <v>6896210</v>
      </c>
      <c r="AF20" s="26">
        <v>1361540</v>
      </c>
      <c r="AG20" s="26">
        <v>588480</v>
      </c>
      <c r="AH20" s="26">
        <v>156170</v>
      </c>
      <c r="AJ20" s="483" t="s">
        <v>459</v>
      </c>
      <c r="AK20" s="484">
        <f>59640+(36760)</f>
        <v>96400</v>
      </c>
      <c r="AL20" s="484">
        <v>21320</v>
      </c>
      <c r="AM20" s="2" t="s">
        <v>464</v>
      </c>
    </row>
    <row r="21" spans="1:39" ht="28.5" customHeight="1" x14ac:dyDescent="0.15">
      <c r="A21" s="634"/>
      <c r="B21" s="628"/>
      <c r="C21" s="467" t="s">
        <v>280</v>
      </c>
      <c r="D21" s="254">
        <f>ROUNDUP(Y21,-1)</f>
        <v>11400000</v>
      </c>
      <c r="E21" s="463">
        <v>12000000</v>
      </c>
      <c r="F21" s="463">
        <f>D21-E21</f>
        <v>-600000</v>
      </c>
      <c r="G21" s="468" t="s">
        <v>338</v>
      </c>
      <c r="H21" s="378"/>
      <c r="I21" s="92"/>
      <c r="J21" s="378"/>
      <c r="K21" s="378"/>
      <c r="L21" s="92"/>
      <c r="M21" s="378"/>
      <c r="N21" s="378"/>
      <c r="O21" s="379"/>
      <c r="P21" s="378"/>
      <c r="Q21" s="92">
        <v>950000</v>
      </c>
      <c r="R21" s="378" t="s">
        <v>219</v>
      </c>
      <c r="S21" s="378" t="s">
        <v>220</v>
      </c>
      <c r="T21" s="92">
        <v>12</v>
      </c>
      <c r="U21" s="378" t="s">
        <v>198</v>
      </c>
      <c r="V21" s="378"/>
      <c r="W21" s="92" t="s">
        <v>0</v>
      </c>
      <c r="X21" s="378"/>
      <c r="Y21" s="380">
        <f>Q21*T21</f>
        <v>11400000</v>
      </c>
      <c r="Z21" s="381" t="s">
        <v>133</v>
      </c>
      <c r="AA21" s="281">
        <v>10150000</v>
      </c>
      <c r="AB21" s="156">
        <v>300000</v>
      </c>
      <c r="AC21" s="157">
        <v>950000</v>
      </c>
      <c r="AE21" s="26">
        <v>7448940</v>
      </c>
      <c r="AF21" s="26">
        <f>800000+1000000+850000</f>
        <v>2650000</v>
      </c>
      <c r="AG21" s="26">
        <v>621350</v>
      </c>
      <c r="AH21" s="26">
        <f>100000*3</f>
        <v>300000</v>
      </c>
      <c r="AJ21" s="483" t="s">
        <v>460</v>
      </c>
      <c r="AK21" s="484">
        <f>59640+(36760*2)</f>
        <v>133160</v>
      </c>
      <c r="AL21" s="484">
        <v>21320</v>
      </c>
      <c r="AM21" s="2" t="s">
        <v>464</v>
      </c>
    </row>
    <row r="22" spans="1:39" ht="28.5" customHeight="1" x14ac:dyDescent="0.15">
      <c r="A22" s="634"/>
      <c r="B22" s="628"/>
      <c r="C22" s="627" t="s">
        <v>328</v>
      </c>
      <c r="D22" s="605">
        <f>ROUNDUP(Y28,-3)</f>
        <v>9977000</v>
      </c>
      <c r="E22" s="605">
        <v>9977000</v>
      </c>
      <c r="F22" s="630">
        <f>D22-E22</f>
        <v>0</v>
      </c>
      <c r="G22" s="382" t="s">
        <v>223</v>
      </c>
      <c r="H22" s="104"/>
      <c r="I22" s="104"/>
      <c r="J22" s="383"/>
      <c r="K22" s="383"/>
      <c r="L22" s="383"/>
      <c r="M22" s="383"/>
      <c r="N22" s="383"/>
      <c r="O22" s="383"/>
      <c r="P22" s="384"/>
      <c r="Q22" s="383"/>
      <c r="R22" s="383"/>
      <c r="S22" s="383"/>
      <c r="T22" s="383"/>
      <c r="U22" s="383"/>
      <c r="V22" s="383"/>
      <c r="W22" s="383"/>
      <c r="X22" s="383"/>
      <c r="Y22" s="385"/>
      <c r="Z22" s="386" t="s">
        <v>219</v>
      </c>
      <c r="AA22" s="281"/>
      <c r="AB22" s="156"/>
      <c r="AC22" s="157"/>
      <c r="AG22" s="26"/>
    </row>
    <row r="23" spans="1:39" ht="28.5" customHeight="1" x14ac:dyDescent="0.15">
      <c r="A23" s="634"/>
      <c r="B23" s="628"/>
      <c r="C23" s="628"/>
      <c r="D23" s="606"/>
      <c r="E23" s="606"/>
      <c r="F23" s="631"/>
      <c r="G23" s="351" t="s">
        <v>401</v>
      </c>
      <c r="H23" s="352" t="s">
        <v>218</v>
      </c>
      <c r="I23" s="352">
        <v>3613100</v>
      </c>
      <c r="J23" s="387" t="s">
        <v>219</v>
      </c>
      <c r="K23" s="387" t="s">
        <v>220</v>
      </c>
      <c r="L23" s="387">
        <v>60</v>
      </c>
      <c r="M23" s="387" t="s">
        <v>260</v>
      </c>
      <c r="N23" s="387" t="s">
        <v>221</v>
      </c>
      <c r="O23" s="387"/>
      <c r="P23" s="387"/>
      <c r="Q23" s="388"/>
      <c r="R23" s="387"/>
      <c r="S23" s="387"/>
      <c r="T23" s="387"/>
      <c r="U23" s="387"/>
      <c r="V23" s="387"/>
      <c r="W23" s="387" t="s">
        <v>0</v>
      </c>
      <c r="X23" s="389"/>
      <c r="Y23" s="390">
        <f>I23*L23%+Q23*T23%</f>
        <v>2167860</v>
      </c>
      <c r="Z23" s="391" t="s">
        <v>133</v>
      </c>
      <c r="AA23" s="281">
        <v>2167860</v>
      </c>
      <c r="AB23" s="156"/>
      <c r="AC23" s="157"/>
    </row>
    <row r="24" spans="1:39" ht="28.5" customHeight="1" x14ac:dyDescent="0.15">
      <c r="A24" s="634"/>
      <c r="B24" s="628"/>
      <c r="C24" s="628"/>
      <c r="D24" s="606"/>
      <c r="E24" s="606"/>
      <c r="F24" s="631"/>
      <c r="G24" s="351" t="s">
        <v>402</v>
      </c>
      <c r="H24" s="352" t="s">
        <v>218</v>
      </c>
      <c r="I24" s="352">
        <v>3423000</v>
      </c>
      <c r="J24" s="387" t="s">
        <v>219</v>
      </c>
      <c r="K24" s="387" t="s">
        <v>220</v>
      </c>
      <c r="L24" s="387">
        <v>60</v>
      </c>
      <c r="M24" s="387" t="s">
        <v>260</v>
      </c>
      <c r="N24" s="387" t="s">
        <v>221</v>
      </c>
      <c r="O24" s="387"/>
      <c r="P24" s="387"/>
      <c r="Q24" s="388"/>
      <c r="R24" s="387"/>
      <c r="S24" s="387"/>
      <c r="T24" s="387"/>
      <c r="U24" s="387"/>
      <c r="V24" s="387"/>
      <c r="W24" s="387" t="s">
        <v>0</v>
      </c>
      <c r="X24" s="389"/>
      <c r="Y24" s="390">
        <f>I24*L24%+Q24*T24%</f>
        <v>2053800</v>
      </c>
      <c r="Z24" s="391" t="s">
        <v>133</v>
      </c>
      <c r="AA24" s="281">
        <v>1510800</v>
      </c>
      <c r="AB24" s="156"/>
      <c r="AC24" s="157">
        <v>543000</v>
      </c>
    </row>
    <row r="25" spans="1:39" ht="28.5" customHeight="1" x14ac:dyDescent="0.15">
      <c r="A25" s="634"/>
      <c r="B25" s="628"/>
      <c r="C25" s="628"/>
      <c r="D25" s="606"/>
      <c r="E25" s="606"/>
      <c r="F25" s="631"/>
      <c r="G25" s="354" t="s">
        <v>403</v>
      </c>
      <c r="H25" s="318" t="s">
        <v>218</v>
      </c>
      <c r="I25" s="318">
        <v>2286400</v>
      </c>
      <c r="J25" s="364" t="s">
        <v>219</v>
      </c>
      <c r="K25" s="364" t="s">
        <v>220</v>
      </c>
      <c r="L25" s="364">
        <v>60</v>
      </c>
      <c r="M25" s="364" t="s">
        <v>260</v>
      </c>
      <c r="N25" s="364" t="s">
        <v>221</v>
      </c>
      <c r="O25" s="364" t="s">
        <v>222</v>
      </c>
      <c r="P25" s="364" t="s">
        <v>218</v>
      </c>
      <c r="Q25" s="392">
        <v>2329900</v>
      </c>
      <c r="R25" s="364" t="s">
        <v>133</v>
      </c>
      <c r="S25" s="364" t="s">
        <v>131</v>
      </c>
      <c r="T25" s="364">
        <v>60</v>
      </c>
      <c r="U25" s="364" t="s">
        <v>4</v>
      </c>
      <c r="V25" s="364" t="s">
        <v>80</v>
      </c>
      <c r="W25" s="364" t="s">
        <v>0</v>
      </c>
      <c r="X25" s="393"/>
      <c r="Y25" s="394">
        <f>I25*L25%+Q25*T25%</f>
        <v>2769780</v>
      </c>
      <c r="Z25" s="365" t="s">
        <v>133</v>
      </c>
      <c r="AA25" s="281">
        <f>Y25</f>
        <v>2769780</v>
      </c>
      <c r="AB25" s="156"/>
      <c r="AC25" s="157"/>
    </row>
    <row r="26" spans="1:39" ht="28.5" customHeight="1" x14ac:dyDescent="0.15">
      <c r="A26" s="634"/>
      <c r="B26" s="628"/>
      <c r="C26" s="628"/>
      <c r="D26" s="606"/>
      <c r="E26" s="606"/>
      <c r="F26" s="631"/>
      <c r="G26" s="354" t="s">
        <v>408</v>
      </c>
      <c r="H26" s="318" t="s">
        <v>83</v>
      </c>
      <c r="I26" s="318">
        <v>2156800</v>
      </c>
      <c r="J26" s="364" t="s">
        <v>133</v>
      </c>
      <c r="K26" s="364" t="s">
        <v>131</v>
      </c>
      <c r="L26" s="364">
        <v>60</v>
      </c>
      <c r="M26" s="364" t="s">
        <v>4</v>
      </c>
      <c r="N26" s="364" t="s">
        <v>80</v>
      </c>
      <c r="O26" s="364" t="s">
        <v>84</v>
      </c>
      <c r="P26" s="364" t="s">
        <v>83</v>
      </c>
      <c r="Q26" s="392">
        <v>2218700</v>
      </c>
      <c r="R26" s="364" t="s">
        <v>219</v>
      </c>
      <c r="S26" s="364" t="s">
        <v>131</v>
      </c>
      <c r="T26" s="364">
        <v>60</v>
      </c>
      <c r="U26" s="364" t="s">
        <v>4</v>
      </c>
      <c r="V26" s="364" t="s">
        <v>80</v>
      </c>
      <c r="W26" s="364" t="s">
        <v>0</v>
      </c>
      <c r="X26" s="393"/>
      <c r="Y26" s="394">
        <f>I26*L26%+Q26*T26%</f>
        <v>2625300</v>
      </c>
      <c r="Z26" s="365" t="s">
        <v>133</v>
      </c>
      <c r="AA26" s="281">
        <f>Y26</f>
        <v>2625300</v>
      </c>
      <c r="AB26" s="156">
        <v>260</v>
      </c>
      <c r="AC26" s="157"/>
      <c r="AE26" s="26">
        <v>9073740</v>
      </c>
      <c r="AG26" s="26">
        <v>543000</v>
      </c>
    </row>
    <row r="27" spans="1:39" ht="28.5" customHeight="1" x14ac:dyDescent="0.15">
      <c r="A27" s="634"/>
      <c r="B27" s="628"/>
      <c r="C27" s="628"/>
      <c r="D27" s="606"/>
      <c r="E27" s="606"/>
      <c r="F27" s="631"/>
      <c r="G27" s="395" t="s">
        <v>224</v>
      </c>
      <c r="H27" s="318"/>
      <c r="I27" s="318"/>
      <c r="J27" s="364"/>
      <c r="K27" s="364"/>
      <c r="L27" s="364"/>
      <c r="M27" s="364"/>
      <c r="N27" s="364"/>
      <c r="O27" s="364"/>
      <c r="P27" s="364"/>
      <c r="Q27" s="318">
        <v>120000</v>
      </c>
      <c r="R27" s="318" t="s">
        <v>219</v>
      </c>
      <c r="S27" s="318" t="s">
        <v>220</v>
      </c>
      <c r="T27" s="318">
        <v>3</v>
      </c>
      <c r="U27" s="318" t="s">
        <v>197</v>
      </c>
      <c r="V27" s="318"/>
      <c r="W27" s="318" t="s">
        <v>142</v>
      </c>
      <c r="X27" s="318"/>
      <c r="Y27" s="394">
        <f>Q27*T27</f>
        <v>360000</v>
      </c>
      <c r="Z27" s="365" t="s">
        <v>219</v>
      </c>
      <c r="AA27" s="281">
        <v>360000</v>
      </c>
      <c r="AB27" s="156"/>
      <c r="AC27" s="157"/>
      <c r="AE27" s="26">
        <v>340000</v>
      </c>
      <c r="AF27" s="26">
        <v>20000</v>
      </c>
    </row>
    <row r="28" spans="1:39" ht="28.5" customHeight="1" x14ac:dyDescent="0.15">
      <c r="A28" s="634"/>
      <c r="B28" s="629"/>
      <c r="C28" s="628"/>
      <c r="D28" s="607"/>
      <c r="E28" s="607"/>
      <c r="F28" s="632"/>
      <c r="G28" s="645" t="s">
        <v>32</v>
      </c>
      <c r="H28" s="646"/>
      <c r="I28" s="646"/>
      <c r="J28" s="368"/>
      <c r="K28" s="368"/>
      <c r="L28" s="368"/>
      <c r="M28" s="368"/>
      <c r="N28" s="368"/>
      <c r="O28" s="369"/>
      <c r="P28" s="369"/>
      <c r="Q28" s="368"/>
      <c r="R28" s="368"/>
      <c r="S28" s="368"/>
      <c r="T28" s="368"/>
      <c r="U28" s="368"/>
      <c r="V28" s="368"/>
      <c r="W28" s="368"/>
      <c r="X28" s="368"/>
      <c r="Y28" s="370">
        <f>SUM(Y22:Y27)+260</f>
        <v>9977000</v>
      </c>
      <c r="Z28" s="371" t="s">
        <v>133</v>
      </c>
      <c r="AA28" s="281"/>
      <c r="AB28" s="156"/>
      <c r="AC28" s="157"/>
    </row>
    <row r="29" spans="1:39" ht="28.5" customHeight="1" x14ac:dyDescent="0.15">
      <c r="A29" s="634"/>
      <c r="B29" s="625" t="s">
        <v>333</v>
      </c>
      <c r="C29" s="609" t="s">
        <v>38</v>
      </c>
      <c r="D29" s="605">
        <f>ROUNDUP(Y31,-1)</f>
        <v>82000</v>
      </c>
      <c r="E29" s="605">
        <v>200000</v>
      </c>
      <c r="F29" s="605">
        <f>D29-E29</f>
        <v>-118000</v>
      </c>
      <c r="G29" s="398" t="s">
        <v>341</v>
      </c>
      <c r="H29" s="104"/>
      <c r="I29" s="105"/>
      <c r="J29" s="320"/>
      <c r="K29" s="320"/>
      <c r="L29" s="595">
        <v>40000</v>
      </c>
      <c r="M29" s="595"/>
      <c r="N29" s="320" t="s">
        <v>133</v>
      </c>
      <c r="O29" s="320" t="s">
        <v>131</v>
      </c>
      <c r="P29" s="320">
        <v>1</v>
      </c>
      <c r="Q29" s="293" t="s">
        <v>196</v>
      </c>
      <c r="R29" s="399"/>
      <c r="S29" s="399"/>
      <c r="T29" s="399"/>
      <c r="U29" s="399"/>
      <c r="V29" s="399"/>
      <c r="W29" s="400" t="s">
        <v>0</v>
      </c>
      <c r="X29" s="399"/>
      <c r="Y29" s="401">
        <f>L29*P29</f>
        <v>40000</v>
      </c>
      <c r="Z29" s="402" t="s">
        <v>133</v>
      </c>
      <c r="AA29" s="283"/>
      <c r="AB29" s="158"/>
      <c r="AC29" s="161">
        <v>40000</v>
      </c>
    </row>
    <row r="30" spans="1:39" ht="28.5" customHeight="1" x14ac:dyDescent="0.15">
      <c r="A30" s="634"/>
      <c r="B30" s="625"/>
      <c r="C30" s="609"/>
      <c r="D30" s="606"/>
      <c r="E30" s="606"/>
      <c r="F30" s="606"/>
      <c r="G30" s="354" t="s">
        <v>342</v>
      </c>
      <c r="H30" s="106"/>
      <c r="I30" s="101"/>
      <c r="J30" s="318"/>
      <c r="K30" s="318"/>
      <c r="L30" s="572">
        <v>21000</v>
      </c>
      <c r="M30" s="572"/>
      <c r="N30" s="318" t="s">
        <v>133</v>
      </c>
      <c r="O30" s="318" t="s">
        <v>131</v>
      </c>
      <c r="P30" s="318">
        <v>2</v>
      </c>
      <c r="Q30" s="318" t="s">
        <v>196</v>
      </c>
      <c r="R30" s="393"/>
      <c r="S30" s="393"/>
      <c r="T30" s="393"/>
      <c r="U30" s="393"/>
      <c r="V30" s="393"/>
      <c r="W30" s="364" t="s">
        <v>0</v>
      </c>
      <c r="X30" s="393"/>
      <c r="Y30" s="101">
        <f>L30*P30</f>
        <v>42000</v>
      </c>
      <c r="Z30" s="365" t="s">
        <v>133</v>
      </c>
      <c r="AA30" s="283"/>
      <c r="AB30" s="158"/>
      <c r="AC30" s="161">
        <v>42000</v>
      </c>
    </row>
    <row r="31" spans="1:39" ht="28.5" customHeight="1" x14ac:dyDescent="0.15">
      <c r="A31" s="634"/>
      <c r="B31" s="626"/>
      <c r="C31" s="609"/>
      <c r="D31" s="607"/>
      <c r="E31" s="607"/>
      <c r="F31" s="607"/>
      <c r="G31" s="403" t="s">
        <v>32</v>
      </c>
      <c r="H31" s="404"/>
      <c r="I31" s="405"/>
      <c r="J31" s="406"/>
      <c r="K31" s="406"/>
      <c r="L31" s="406"/>
      <c r="M31" s="406"/>
      <c r="N31" s="406"/>
      <c r="O31" s="406"/>
      <c r="P31" s="406"/>
      <c r="Q31" s="407"/>
      <c r="R31" s="408"/>
      <c r="S31" s="408"/>
      <c r="T31" s="408"/>
      <c r="U31" s="408"/>
      <c r="V31" s="408"/>
      <c r="W31" s="407"/>
      <c r="X31" s="408"/>
      <c r="Y31" s="409">
        <f>SUM(Y29:Y30)</f>
        <v>82000</v>
      </c>
      <c r="Z31" s="410" t="s">
        <v>133</v>
      </c>
      <c r="AA31" s="281"/>
      <c r="AB31" s="156"/>
      <c r="AC31" s="157"/>
    </row>
    <row r="32" spans="1:39" s="7" customFormat="1" ht="28.5" customHeight="1" x14ac:dyDescent="0.15">
      <c r="A32" s="634"/>
      <c r="B32" s="636" t="s">
        <v>332</v>
      </c>
      <c r="C32" s="255" t="s">
        <v>2</v>
      </c>
      <c r="D32" s="256">
        <f>SUM(D33:D56)</f>
        <v>8823000</v>
      </c>
      <c r="E32" s="256">
        <f>SUM(E33:E56)</f>
        <v>10355000</v>
      </c>
      <c r="F32" s="256">
        <f>SUM(F33:F56)</f>
        <v>-1532000</v>
      </c>
      <c r="G32" s="411"/>
      <c r="H32" s="469"/>
      <c r="I32" s="412"/>
      <c r="J32" s="92"/>
      <c r="K32" s="92"/>
      <c r="L32" s="92"/>
      <c r="M32" s="92"/>
      <c r="N32" s="92"/>
      <c r="O32" s="92"/>
      <c r="P32" s="92"/>
      <c r="Q32" s="396"/>
      <c r="R32" s="379"/>
      <c r="S32" s="379"/>
      <c r="T32" s="379"/>
      <c r="U32" s="379"/>
      <c r="V32" s="379"/>
      <c r="W32" s="396"/>
      <c r="X32" s="379"/>
      <c r="Y32" s="413"/>
      <c r="Z32" s="397"/>
      <c r="AA32" s="282"/>
      <c r="AB32" s="158"/>
      <c r="AC32" s="159"/>
      <c r="AD32" s="440" t="s">
        <v>417</v>
      </c>
      <c r="AE32" s="440" t="s">
        <v>382</v>
      </c>
      <c r="AF32" s="440" t="s">
        <v>383</v>
      </c>
      <c r="AG32" s="300"/>
      <c r="AH32" s="300"/>
    </row>
    <row r="33" spans="1:34" s="7" customFormat="1" ht="28.5" customHeight="1" x14ac:dyDescent="0.15">
      <c r="A33" s="634"/>
      <c r="B33" s="637"/>
      <c r="C33" s="464" t="s">
        <v>1</v>
      </c>
      <c r="D33" s="253">
        <f>ROUNDUP(Y33,-3)</f>
        <v>100000</v>
      </c>
      <c r="E33" s="253">
        <v>354000</v>
      </c>
      <c r="F33" s="257">
        <f>D33-E33</f>
        <v>-254000</v>
      </c>
      <c r="G33" s="653" t="s">
        <v>343</v>
      </c>
      <c r="H33" s="654"/>
      <c r="I33" s="92"/>
      <c r="J33" s="92"/>
      <c r="K33" s="92"/>
      <c r="L33" s="650">
        <v>50000</v>
      </c>
      <c r="M33" s="650"/>
      <c r="N33" s="92" t="s">
        <v>219</v>
      </c>
      <c r="O33" s="92" t="s">
        <v>220</v>
      </c>
      <c r="P33" s="92">
        <v>2</v>
      </c>
      <c r="Q33" s="92" t="s">
        <v>196</v>
      </c>
      <c r="R33" s="92"/>
      <c r="S33" s="92"/>
      <c r="T33" s="92"/>
      <c r="U33" s="92"/>
      <c r="V33" s="92"/>
      <c r="W33" s="92" t="s">
        <v>0</v>
      </c>
      <c r="X33" s="92"/>
      <c r="Y33" s="412">
        <f>L33*P33</f>
        <v>100000</v>
      </c>
      <c r="Z33" s="414" t="s">
        <v>133</v>
      </c>
      <c r="AA33" s="284">
        <v>66660</v>
      </c>
      <c r="AB33" s="160">
        <v>33340</v>
      </c>
      <c r="AC33" s="161"/>
      <c r="AD33" s="26">
        <f t="shared" ref="AD33:AD54" si="0">AE33+AF33</f>
        <v>66660</v>
      </c>
      <c r="AE33" s="26">
        <v>66660</v>
      </c>
      <c r="AF33" s="26"/>
      <c r="AG33" s="300"/>
      <c r="AH33" s="300"/>
    </row>
    <row r="34" spans="1:34" s="7" customFormat="1" ht="28.5" customHeight="1" x14ac:dyDescent="0.15">
      <c r="A34" s="634"/>
      <c r="B34" s="637"/>
      <c r="C34" s="608" t="s">
        <v>409</v>
      </c>
      <c r="D34" s="605">
        <f>ROUNDUP(Y42,-3)</f>
        <v>2207000</v>
      </c>
      <c r="E34" s="605">
        <v>2274000</v>
      </c>
      <c r="F34" s="605">
        <f>D34-E34</f>
        <v>-67000</v>
      </c>
      <c r="G34" s="398" t="s">
        <v>344</v>
      </c>
      <c r="H34" s="104"/>
      <c r="I34" s="104"/>
      <c r="J34" s="104"/>
      <c r="K34" s="104"/>
      <c r="L34" s="595"/>
      <c r="M34" s="595"/>
      <c r="N34" s="320"/>
      <c r="O34" s="320"/>
      <c r="P34" s="320"/>
      <c r="Q34" s="320"/>
      <c r="R34" s="320"/>
      <c r="S34" s="104"/>
      <c r="T34" s="104"/>
      <c r="U34" s="104"/>
      <c r="V34" s="104"/>
      <c r="W34" s="320" t="s">
        <v>0</v>
      </c>
      <c r="X34" s="104"/>
      <c r="Y34" s="101">
        <v>184083</v>
      </c>
      <c r="Z34" s="114" t="s">
        <v>133</v>
      </c>
      <c r="AA34" s="431">
        <v>7773</v>
      </c>
      <c r="AB34" s="160">
        <f>176080+230</f>
        <v>176310</v>
      </c>
      <c r="AC34" s="161"/>
      <c r="AD34" s="26">
        <f t="shared" si="0"/>
        <v>0</v>
      </c>
      <c r="AE34" s="26"/>
      <c r="AF34" s="26"/>
      <c r="AG34" s="300"/>
      <c r="AH34" s="300"/>
    </row>
    <row r="35" spans="1:34" s="7" customFormat="1" ht="28.5" customHeight="1" x14ac:dyDescent="0.15">
      <c r="A35" s="634"/>
      <c r="B35" s="637"/>
      <c r="C35" s="608"/>
      <c r="D35" s="606"/>
      <c r="E35" s="606"/>
      <c r="F35" s="606"/>
      <c r="G35" s="415" t="s">
        <v>407</v>
      </c>
      <c r="H35" s="416"/>
      <c r="I35" s="416"/>
      <c r="J35" s="416"/>
      <c r="K35" s="416"/>
      <c r="L35" s="572">
        <v>88000</v>
      </c>
      <c r="M35" s="572"/>
      <c r="N35" s="417" t="s">
        <v>219</v>
      </c>
      <c r="O35" s="417" t="s">
        <v>131</v>
      </c>
      <c r="P35" s="417">
        <v>1</v>
      </c>
      <c r="Q35" s="417" t="s">
        <v>196</v>
      </c>
      <c r="R35" s="417"/>
      <c r="S35" s="416"/>
      <c r="T35" s="416"/>
      <c r="U35" s="416"/>
      <c r="V35" s="416"/>
      <c r="W35" s="318" t="s">
        <v>0</v>
      </c>
      <c r="X35" s="416"/>
      <c r="Y35" s="101">
        <f t="shared" ref="Y35" si="1">L35*P35</f>
        <v>88000</v>
      </c>
      <c r="Z35" s="418" t="s">
        <v>219</v>
      </c>
      <c r="AA35" s="284">
        <v>88000</v>
      </c>
      <c r="AB35" s="160"/>
      <c r="AC35" s="161"/>
      <c r="AD35" s="26">
        <f t="shared" si="0"/>
        <v>88000</v>
      </c>
      <c r="AE35" s="26"/>
      <c r="AF35" s="26">
        <v>88000</v>
      </c>
      <c r="AG35" s="300"/>
      <c r="AH35" s="300"/>
    </row>
    <row r="36" spans="1:34" s="7" customFormat="1" ht="28.5" customHeight="1" x14ac:dyDescent="0.15">
      <c r="A36" s="634"/>
      <c r="B36" s="637"/>
      <c r="C36" s="608"/>
      <c r="D36" s="606"/>
      <c r="E36" s="606"/>
      <c r="F36" s="606"/>
      <c r="G36" s="289" t="s">
        <v>345</v>
      </c>
      <c r="H36" s="103"/>
      <c r="I36" s="103"/>
      <c r="J36" s="103"/>
      <c r="K36" s="103"/>
      <c r="L36" s="572">
        <v>77000</v>
      </c>
      <c r="M36" s="572"/>
      <c r="N36" s="318" t="s">
        <v>133</v>
      </c>
      <c r="O36" s="318" t="s">
        <v>131</v>
      </c>
      <c r="P36" s="318">
        <v>12</v>
      </c>
      <c r="Q36" s="318" t="s">
        <v>130</v>
      </c>
      <c r="R36" s="318"/>
      <c r="S36" s="103"/>
      <c r="T36" s="103"/>
      <c r="U36" s="103"/>
      <c r="V36" s="103"/>
      <c r="W36" s="318" t="s">
        <v>0</v>
      </c>
      <c r="X36" s="103"/>
      <c r="Y36" s="101">
        <f t="shared" ref="Y36:Y41" si="2">L36*P36</f>
        <v>924000</v>
      </c>
      <c r="Z36" s="115" t="s">
        <v>133</v>
      </c>
      <c r="AA36" s="284">
        <v>924000</v>
      </c>
      <c r="AB36" s="160"/>
      <c r="AC36" s="161"/>
      <c r="AD36" s="26">
        <f t="shared" si="0"/>
        <v>924000</v>
      </c>
      <c r="AE36" s="26">
        <v>770000</v>
      </c>
      <c r="AF36" s="26">
        <v>154000</v>
      </c>
      <c r="AG36" s="300"/>
      <c r="AH36" s="300"/>
    </row>
    <row r="37" spans="1:34" s="7" customFormat="1" ht="28.5" customHeight="1" x14ac:dyDescent="0.15">
      <c r="A37" s="634"/>
      <c r="B37" s="637"/>
      <c r="C37" s="608"/>
      <c r="D37" s="606"/>
      <c r="E37" s="606"/>
      <c r="F37" s="606"/>
      <c r="G37" s="289" t="s">
        <v>346</v>
      </c>
      <c r="H37" s="103"/>
      <c r="I37" s="103"/>
      <c r="J37" s="103"/>
      <c r="K37" s="103"/>
      <c r="L37" s="572">
        <v>33000</v>
      </c>
      <c r="M37" s="572"/>
      <c r="N37" s="318" t="s">
        <v>133</v>
      </c>
      <c r="O37" s="318" t="s">
        <v>131</v>
      </c>
      <c r="P37" s="318">
        <v>12</v>
      </c>
      <c r="Q37" s="318" t="s">
        <v>130</v>
      </c>
      <c r="R37" s="318"/>
      <c r="S37" s="103"/>
      <c r="T37" s="103"/>
      <c r="U37" s="103"/>
      <c r="V37" s="103"/>
      <c r="W37" s="318" t="s">
        <v>0</v>
      </c>
      <c r="X37" s="103"/>
      <c r="Y37" s="101">
        <f t="shared" si="2"/>
        <v>396000</v>
      </c>
      <c r="Z37" s="115" t="s">
        <v>133</v>
      </c>
      <c r="AA37" s="284">
        <v>396000</v>
      </c>
      <c r="AB37" s="160"/>
      <c r="AC37" s="161"/>
      <c r="AD37" s="26">
        <f t="shared" si="0"/>
        <v>396000</v>
      </c>
      <c r="AE37" s="26">
        <v>330000</v>
      </c>
      <c r="AF37" s="26">
        <v>66000</v>
      </c>
      <c r="AG37" s="300"/>
      <c r="AH37" s="300"/>
    </row>
    <row r="38" spans="1:34" s="7" customFormat="1" ht="28.5" customHeight="1" x14ac:dyDescent="0.15">
      <c r="A38" s="634"/>
      <c r="B38" s="637"/>
      <c r="C38" s="608"/>
      <c r="D38" s="606"/>
      <c r="E38" s="606"/>
      <c r="F38" s="606"/>
      <c r="G38" s="289" t="s">
        <v>357</v>
      </c>
      <c r="H38" s="103"/>
      <c r="I38" s="103"/>
      <c r="J38" s="103"/>
      <c r="K38" s="103"/>
      <c r="L38" s="572">
        <v>53717</v>
      </c>
      <c r="M38" s="572"/>
      <c r="N38" s="318" t="s">
        <v>133</v>
      </c>
      <c r="O38" s="318" t="s">
        <v>131</v>
      </c>
      <c r="P38" s="318">
        <v>1</v>
      </c>
      <c r="Q38" s="318" t="s">
        <v>198</v>
      </c>
      <c r="R38" s="318"/>
      <c r="S38" s="103"/>
      <c r="T38" s="103"/>
      <c r="U38" s="103"/>
      <c r="V38" s="103"/>
      <c r="W38" s="318" t="s">
        <v>0</v>
      </c>
      <c r="X38" s="103"/>
      <c r="Y38" s="101">
        <f t="shared" si="2"/>
        <v>53717</v>
      </c>
      <c r="Z38" s="115" t="s">
        <v>133</v>
      </c>
      <c r="AA38" s="284">
        <v>53717</v>
      </c>
      <c r="AB38" s="160"/>
      <c r="AC38" s="161"/>
      <c r="AD38" s="26">
        <f t="shared" si="0"/>
        <v>53717</v>
      </c>
      <c r="AE38" s="26">
        <v>53717</v>
      </c>
      <c r="AF38" s="26">
        <v>0</v>
      </c>
      <c r="AG38" s="300"/>
      <c r="AH38" s="300"/>
    </row>
    <row r="39" spans="1:34" s="7" customFormat="1" ht="28.5" customHeight="1" x14ac:dyDescent="0.15">
      <c r="A39" s="634"/>
      <c r="B39" s="637"/>
      <c r="C39" s="608"/>
      <c r="D39" s="606"/>
      <c r="E39" s="606"/>
      <c r="F39" s="606"/>
      <c r="G39" s="289" t="s">
        <v>358</v>
      </c>
      <c r="H39" s="103"/>
      <c r="I39" s="103"/>
      <c r="J39" s="103"/>
      <c r="K39" s="103"/>
      <c r="L39" s="572">
        <v>4400</v>
      </c>
      <c r="M39" s="572"/>
      <c r="N39" s="318" t="s">
        <v>133</v>
      </c>
      <c r="O39" s="318" t="s">
        <v>131</v>
      </c>
      <c r="P39" s="318">
        <v>1</v>
      </c>
      <c r="Q39" s="318" t="s">
        <v>196</v>
      </c>
      <c r="R39" s="318"/>
      <c r="S39" s="103"/>
      <c r="T39" s="103"/>
      <c r="U39" s="103"/>
      <c r="V39" s="103"/>
      <c r="W39" s="318" t="s">
        <v>0</v>
      </c>
      <c r="X39" s="103"/>
      <c r="Y39" s="101">
        <f t="shared" si="2"/>
        <v>4400</v>
      </c>
      <c r="Z39" s="115" t="s">
        <v>133</v>
      </c>
      <c r="AA39" s="284">
        <v>4400</v>
      </c>
      <c r="AB39" s="160"/>
      <c r="AC39" s="161"/>
      <c r="AD39" s="26">
        <f t="shared" si="0"/>
        <v>4400</v>
      </c>
      <c r="AE39" s="26">
        <v>4400</v>
      </c>
      <c r="AF39" s="26">
        <v>0</v>
      </c>
      <c r="AG39" s="300"/>
      <c r="AH39" s="300"/>
    </row>
    <row r="40" spans="1:34" s="7" customFormat="1" ht="28.5" customHeight="1" x14ac:dyDescent="0.15">
      <c r="A40" s="634"/>
      <c r="B40" s="637"/>
      <c r="C40" s="608"/>
      <c r="D40" s="606"/>
      <c r="E40" s="606"/>
      <c r="F40" s="606"/>
      <c r="G40" s="289" t="s">
        <v>359</v>
      </c>
      <c r="H40" s="103"/>
      <c r="I40" s="103"/>
      <c r="J40" s="103"/>
      <c r="K40" s="103"/>
      <c r="L40" s="572">
        <v>514800</v>
      </c>
      <c r="M40" s="572"/>
      <c r="N40" s="318" t="s">
        <v>133</v>
      </c>
      <c r="O40" s="318" t="s">
        <v>131</v>
      </c>
      <c r="P40" s="318">
        <v>1</v>
      </c>
      <c r="Q40" s="318" t="s">
        <v>196</v>
      </c>
      <c r="R40" s="318"/>
      <c r="S40" s="103"/>
      <c r="T40" s="103"/>
      <c r="U40" s="103"/>
      <c r="V40" s="103"/>
      <c r="W40" s="318" t="s">
        <v>0</v>
      </c>
      <c r="X40" s="103"/>
      <c r="Y40" s="101">
        <f t="shared" si="2"/>
        <v>514800</v>
      </c>
      <c r="Z40" s="115" t="s">
        <v>133</v>
      </c>
      <c r="AA40" s="284">
        <v>514800</v>
      </c>
      <c r="AB40" s="160"/>
      <c r="AC40" s="161"/>
      <c r="AD40" s="26">
        <f t="shared" si="0"/>
        <v>514800</v>
      </c>
      <c r="AE40" s="26">
        <v>514800</v>
      </c>
      <c r="AF40" s="26">
        <v>0</v>
      </c>
      <c r="AG40" s="300"/>
      <c r="AH40" s="300"/>
    </row>
    <row r="41" spans="1:34" s="7" customFormat="1" ht="28.5" customHeight="1" x14ac:dyDescent="0.15">
      <c r="A41" s="634"/>
      <c r="B41" s="637"/>
      <c r="C41" s="608"/>
      <c r="D41" s="606"/>
      <c r="E41" s="606"/>
      <c r="F41" s="606"/>
      <c r="G41" s="289" t="s">
        <v>360</v>
      </c>
      <c r="H41" s="103"/>
      <c r="I41" s="103"/>
      <c r="J41" s="103"/>
      <c r="K41" s="103"/>
      <c r="L41" s="572">
        <v>3500</v>
      </c>
      <c r="M41" s="572"/>
      <c r="N41" s="318" t="s">
        <v>133</v>
      </c>
      <c r="O41" s="318" t="s">
        <v>131</v>
      </c>
      <c r="P41" s="318">
        <v>12</v>
      </c>
      <c r="Q41" s="318" t="s">
        <v>196</v>
      </c>
      <c r="R41" s="318"/>
      <c r="S41" s="103"/>
      <c r="T41" s="103"/>
      <c r="U41" s="103"/>
      <c r="V41" s="103"/>
      <c r="W41" s="318" t="s">
        <v>0</v>
      </c>
      <c r="X41" s="103"/>
      <c r="Y41" s="101">
        <f t="shared" si="2"/>
        <v>42000</v>
      </c>
      <c r="Z41" s="115" t="s">
        <v>133</v>
      </c>
      <c r="AA41" s="431">
        <v>38000</v>
      </c>
      <c r="AB41" s="160">
        <v>4000</v>
      </c>
      <c r="AC41" s="161"/>
      <c r="AD41" s="26">
        <f t="shared" si="0"/>
        <v>34520</v>
      </c>
      <c r="AE41" s="26">
        <v>31670</v>
      </c>
      <c r="AF41" s="26">
        <v>2850</v>
      </c>
      <c r="AG41" s="300"/>
      <c r="AH41" s="300"/>
    </row>
    <row r="42" spans="1:34" s="7" customFormat="1" ht="28.5" customHeight="1" x14ac:dyDescent="0.15">
      <c r="A42" s="634"/>
      <c r="B42" s="637"/>
      <c r="C42" s="608"/>
      <c r="D42" s="607"/>
      <c r="E42" s="607"/>
      <c r="F42" s="607"/>
      <c r="G42" s="594" t="s">
        <v>32</v>
      </c>
      <c r="H42" s="573"/>
      <c r="I42" s="419"/>
      <c r="J42" s="419"/>
      <c r="K42" s="419"/>
      <c r="L42" s="419"/>
      <c r="M42" s="419"/>
      <c r="N42" s="419"/>
      <c r="O42" s="419"/>
      <c r="P42" s="406"/>
      <c r="Q42" s="419"/>
      <c r="R42" s="419"/>
      <c r="S42" s="419"/>
      <c r="T42" s="419"/>
      <c r="U42" s="419"/>
      <c r="V42" s="419"/>
      <c r="W42" s="406"/>
      <c r="X42" s="419"/>
      <c r="Y42" s="117">
        <f>SUM(Y34:Y41)</f>
        <v>2207000</v>
      </c>
      <c r="Z42" s="420" t="s">
        <v>133</v>
      </c>
      <c r="AA42" s="284"/>
      <c r="AB42" s="160"/>
      <c r="AC42" s="161"/>
      <c r="AD42" s="26">
        <f t="shared" si="0"/>
        <v>0</v>
      </c>
      <c r="AE42" s="26"/>
      <c r="AF42" s="26"/>
      <c r="AG42" s="300"/>
      <c r="AH42" s="300"/>
    </row>
    <row r="43" spans="1:34" s="7" customFormat="1" ht="28.5" customHeight="1" x14ac:dyDescent="0.15">
      <c r="A43" s="634"/>
      <c r="B43" s="637"/>
      <c r="C43" s="608" t="s">
        <v>28</v>
      </c>
      <c r="D43" s="605">
        <f>ROUNDUP(Y46,-3)</f>
        <v>2770000</v>
      </c>
      <c r="E43" s="605">
        <v>3977000</v>
      </c>
      <c r="F43" s="605">
        <f>D43-E43</f>
        <v>-1207000</v>
      </c>
      <c r="G43" s="398" t="s">
        <v>347</v>
      </c>
      <c r="H43" s="104"/>
      <c r="I43" s="104"/>
      <c r="J43" s="104"/>
      <c r="K43" s="104"/>
      <c r="L43" s="595">
        <v>35000</v>
      </c>
      <c r="M43" s="595"/>
      <c r="N43" s="320" t="s">
        <v>133</v>
      </c>
      <c r="O43" s="320" t="s">
        <v>131</v>
      </c>
      <c r="P43" s="320">
        <v>12</v>
      </c>
      <c r="Q43" s="320" t="s">
        <v>130</v>
      </c>
      <c r="R43" s="320"/>
      <c r="S43" s="104"/>
      <c r="T43" s="104"/>
      <c r="U43" s="104"/>
      <c r="V43" s="104"/>
      <c r="W43" s="320" t="s">
        <v>0</v>
      </c>
      <c r="X43" s="104"/>
      <c r="Y43" s="105">
        <f>L43*P43</f>
        <v>420000</v>
      </c>
      <c r="Z43" s="114" t="s">
        <v>133</v>
      </c>
      <c r="AA43" s="284">
        <v>324000</v>
      </c>
      <c r="AB43" s="160">
        <v>96000</v>
      </c>
      <c r="AC43" s="161"/>
      <c r="AD43" s="26">
        <f t="shared" si="0"/>
        <v>220270</v>
      </c>
      <c r="AE43" s="26">
        <v>220270</v>
      </c>
      <c r="AF43" s="26"/>
      <c r="AG43" s="300"/>
      <c r="AH43" s="300"/>
    </row>
    <row r="44" spans="1:34" s="7" customFormat="1" ht="28.5" customHeight="1" x14ac:dyDescent="0.15">
      <c r="A44" s="634"/>
      <c r="B44" s="637"/>
      <c r="C44" s="608"/>
      <c r="D44" s="606"/>
      <c r="E44" s="606"/>
      <c r="F44" s="606"/>
      <c r="G44" s="289" t="s">
        <v>348</v>
      </c>
      <c r="H44" s="103"/>
      <c r="I44" s="103"/>
      <c r="J44" s="103"/>
      <c r="K44" s="103"/>
      <c r="L44" s="572">
        <v>100000</v>
      </c>
      <c r="M44" s="572"/>
      <c r="N44" s="318" t="s">
        <v>133</v>
      </c>
      <c r="O44" s="318" t="s">
        <v>131</v>
      </c>
      <c r="P44" s="318">
        <v>12</v>
      </c>
      <c r="Q44" s="318" t="s">
        <v>130</v>
      </c>
      <c r="R44" s="318"/>
      <c r="S44" s="103"/>
      <c r="T44" s="103"/>
      <c r="U44" s="103"/>
      <c r="V44" s="103"/>
      <c r="W44" s="318" t="s">
        <v>0</v>
      </c>
      <c r="X44" s="103"/>
      <c r="Y44" s="101">
        <f>L44*P44</f>
        <v>1200000</v>
      </c>
      <c r="Z44" s="115" t="s">
        <v>133</v>
      </c>
      <c r="AA44" s="284">
        <v>1100000</v>
      </c>
      <c r="AB44" s="160">
        <v>100000</v>
      </c>
      <c r="AC44" s="161"/>
      <c r="AD44" s="26">
        <f t="shared" si="0"/>
        <v>1200000</v>
      </c>
      <c r="AE44" s="26">
        <v>1000000</v>
      </c>
      <c r="AF44" s="26">
        <v>200000</v>
      </c>
      <c r="AG44" s="300"/>
      <c r="AH44" s="300"/>
    </row>
    <row r="45" spans="1:34" s="7" customFormat="1" ht="28.5" customHeight="1" x14ac:dyDescent="0.15">
      <c r="A45" s="634"/>
      <c r="B45" s="637"/>
      <c r="C45" s="608"/>
      <c r="D45" s="606"/>
      <c r="E45" s="606"/>
      <c r="F45" s="606"/>
      <c r="G45" s="289" t="s">
        <v>349</v>
      </c>
      <c r="H45" s="318" t="s">
        <v>218</v>
      </c>
      <c r="I45" s="103">
        <v>50000</v>
      </c>
      <c r="J45" s="103" t="s">
        <v>219</v>
      </c>
      <c r="K45" s="318" t="s">
        <v>220</v>
      </c>
      <c r="L45" s="318">
        <v>1</v>
      </c>
      <c r="M45" s="318" t="s">
        <v>198</v>
      </c>
      <c r="N45" s="318" t="s">
        <v>221</v>
      </c>
      <c r="O45" s="318" t="s">
        <v>222</v>
      </c>
      <c r="P45" s="318" t="s">
        <v>218</v>
      </c>
      <c r="Q45" s="318">
        <v>100000</v>
      </c>
      <c r="R45" s="318" t="s">
        <v>219</v>
      </c>
      <c r="S45" s="318" t="s">
        <v>220</v>
      </c>
      <c r="T45" s="318">
        <v>11</v>
      </c>
      <c r="U45" s="318" t="s">
        <v>198</v>
      </c>
      <c r="V45" s="318" t="s">
        <v>221</v>
      </c>
      <c r="W45" s="318" t="s">
        <v>0</v>
      </c>
      <c r="X45" s="103"/>
      <c r="Y45" s="101">
        <f>I45*L45+Q45*T45</f>
        <v>1150000</v>
      </c>
      <c r="Z45" s="115" t="s">
        <v>219</v>
      </c>
      <c r="AA45" s="284">
        <v>1050000</v>
      </c>
      <c r="AB45" s="160">
        <v>100000</v>
      </c>
      <c r="AC45" s="161"/>
      <c r="AD45" s="26">
        <f t="shared" si="0"/>
        <v>1150000</v>
      </c>
      <c r="AE45" s="26">
        <v>950000</v>
      </c>
      <c r="AF45" s="26">
        <v>200000</v>
      </c>
      <c r="AG45" s="300"/>
      <c r="AH45" s="300"/>
    </row>
    <row r="46" spans="1:34" s="7" customFormat="1" ht="28.5" customHeight="1" x14ac:dyDescent="0.15">
      <c r="A46" s="634"/>
      <c r="B46" s="637"/>
      <c r="C46" s="608"/>
      <c r="D46" s="607"/>
      <c r="E46" s="607"/>
      <c r="F46" s="607"/>
      <c r="G46" s="594" t="s">
        <v>32</v>
      </c>
      <c r="H46" s="573"/>
      <c r="I46" s="419"/>
      <c r="J46" s="419"/>
      <c r="K46" s="419"/>
      <c r="L46" s="406"/>
      <c r="M46" s="406"/>
      <c r="N46" s="406"/>
      <c r="O46" s="406"/>
      <c r="P46" s="406"/>
      <c r="Q46" s="406"/>
      <c r="R46" s="406"/>
      <c r="S46" s="419"/>
      <c r="T46" s="419"/>
      <c r="U46" s="419"/>
      <c r="V46" s="419"/>
      <c r="W46" s="406"/>
      <c r="X46" s="419"/>
      <c r="Y46" s="117">
        <f>SUM(Y43:Y45)</f>
        <v>2770000</v>
      </c>
      <c r="Z46" s="420" t="s">
        <v>133</v>
      </c>
      <c r="AA46" s="284"/>
      <c r="AB46" s="160"/>
      <c r="AC46" s="161"/>
      <c r="AD46" s="26">
        <f t="shared" si="0"/>
        <v>0</v>
      </c>
      <c r="AE46" s="26"/>
      <c r="AF46" s="26"/>
      <c r="AG46" s="300"/>
      <c r="AH46" s="300"/>
    </row>
    <row r="47" spans="1:34" s="7" customFormat="1" ht="28.5" customHeight="1" x14ac:dyDescent="0.15">
      <c r="A47" s="634"/>
      <c r="B47" s="637"/>
      <c r="C47" s="608" t="s">
        <v>339</v>
      </c>
      <c r="D47" s="605">
        <f>ROUNDUP(Y52,-3)</f>
        <v>2266000</v>
      </c>
      <c r="E47" s="605">
        <v>2290000</v>
      </c>
      <c r="F47" s="605">
        <f>D47-E47</f>
        <v>-24000</v>
      </c>
      <c r="G47" s="398" t="s">
        <v>350</v>
      </c>
      <c r="H47" s="104"/>
      <c r="I47" s="104"/>
      <c r="J47" s="104"/>
      <c r="K47" s="104"/>
      <c r="L47" s="595">
        <v>12760</v>
      </c>
      <c r="M47" s="595"/>
      <c r="N47" s="320" t="s">
        <v>133</v>
      </c>
      <c r="O47" s="320" t="s">
        <v>131</v>
      </c>
      <c r="P47" s="320">
        <v>2</v>
      </c>
      <c r="Q47" s="320" t="s">
        <v>197</v>
      </c>
      <c r="R47" s="104"/>
      <c r="S47" s="104"/>
      <c r="T47" s="104"/>
      <c r="U47" s="104"/>
      <c r="V47" s="104"/>
      <c r="W47" s="320" t="s">
        <v>0</v>
      </c>
      <c r="X47" s="104"/>
      <c r="Y47" s="105">
        <f t="shared" ref="Y47:Y51" si="3">L47*P47</f>
        <v>25520</v>
      </c>
      <c r="Z47" s="114" t="s">
        <v>133</v>
      </c>
      <c r="AA47" s="284">
        <v>25520</v>
      </c>
      <c r="AB47" s="160"/>
      <c r="AC47" s="161"/>
      <c r="AD47" s="26">
        <f t="shared" si="0"/>
        <v>25520</v>
      </c>
      <c r="AE47" s="26">
        <v>25520</v>
      </c>
      <c r="AF47" s="26"/>
      <c r="AG47" s="300"/>
      <c r="AH47" s="300"/>
    </row>
    <row r="48" spans="1:34" s="7" customFormat="1" ht="28.5" customHeight="1" x14ac:dyDescent="0.15">
      <c r="A48" s="634"/>
      <c r="B48" s="637"/>
      <c r="C48" s="608"/>
      <c r="D48" s="606"/>
      <c r="E48" s="606"/>
      <c r="F48" s="606"/>
      <c r="G48" s="289" t="s">
        <v>351</v>
      </c>
      <c r="H48" s="103"/>
      <c r="I48" s="103"/>
      <c r="J48" s="103"/>
      <c r="K48" s="103"/>
      <c r="L48" s="572">
        <v>684480</v>
      </c>
      <c r="M48" s="572"/>
      <c r="N48" s="318" t="s">
        <v>133</v>
      </c>
      <c r="O48" s="318" t="s">
        <v>131</v>
      </c>
      <c r="P48" s="318">
        <v>1</v>
      </c>
      <c r="Q48" s="318" t="s">
        <v>196</v>
      </c>
      <c r="R48" s="318"/>
      <c r="S48" s="103"/>
      <c r="T48" s="103"/>
      <c r="U48" s="103"/>
      <c r="V48" s="103"/>
      <c r="W48" s="318" t="s">
        <v>0</v>
      </c>
      <c r="X48" s="103"/>
      <c r="Y48" s="101">
        <f t="shared" si="3"/>
        <v>684480</v>
      </c>
      <c r="Z48" s="115" t="s">
        <v>133</v>
      </c>
      <c r="AA48" s="284">
        <v>684480</v>
      </c>
      <c r="AB48" s="160"/>
      <c r="AC48" s="161"/>
      <c r="AD48" s="26">
        <f t="shared" si="0"/>
        <v>684410</v>
      </c>
      <c r="AE48" s="26">
        <v>684410</v>
      </c>
      <c r="AF48" s="26"/>
      <c r="AG48" s="300"/>
      <c r="AH48" s="300"/>
    </row>
    <row r="49" spans="1:34" s="7" customFormat="1" ht="28.5" customHeight="1" x14ac:dyDescent="0.15">
      <c r="A49" s="634"/>
      <c r="B49" s="637"/>
      <c r="C49" s="608"/>
      <c r="D49" s="606"/>
      <c r="E49" s="606"/>
      <c r="F49" s="606"/>
      <c r="G49" s="289" t="s">
        <v>352</v>
      </c>
      <c r="H49" s="103"/>
      <c r="I49" s="103"/>
      <c r="J49" s="103"/>
      <c r="K49" s="103"/>
      <c r="L49" s="572">
        <v>68350</v>
      </c>
      <c r="M49" s="572"/>
      <c r="N49" s="318" t="s">
        <v>133</v>
      </c>
      <c r="O49" s="318" t="s">
        <v>131</v>
      </c>
      <c r="P49" s="318">
        <v>1</v>
      </c>
      <c r="Q49" s="318" t="s">
        <v>196</v>
      </c>
      <c r="R49" s="318"/>
      <c r="S49" s="103"/>
      <c r="T49" s="103"/>
      <c r="U49" s="103"/>
      <c r="V49" s="103"/>
      <c r="W49" s="318" t="s">
        <v>0</v>
      </c>
      <c r="X49" s="103"/>
      <c r="Y49" s="101">
        <f t="shared" si="3"/>
        <v>68350</v>
      </c>
      <c r="Z49" s="115" t="s">
        <v>133</v>
      </c>
      <c r="AA49" s="284">
        <v>68350</v>
      </c>
      <c r="AB49" s="160"/>
      <c r="AC49" s="161"/>
      <c r="AD49" s="26">
        <f t="shared" si="0"/>
        <v>68350</v>
      </c>
      <c r="AE49" s="26">
        <v>68350</v>
      </c>
      <c r="AF49" s="26"/>
      <c r="AG49" s="300"/>
      <c r="AH49" s="300"/>
    </row>
    <row r="50" spans="1:34" s="7" customFormat="1" ht="28.5" customHeight="1" x14ac:dyDescent="0.15">
      <c r="A50" s="634"/>
      <c r="B50" s="637"/>
      <c r="C50" s="608"/>
      <c r="D50" s="606"/>
      <c r="E50" s="606"/>
      <c r="F50" s="606"/>
      <c r="G50" s="289" t="s">
        <v>353</v>
      </c>
      <c r="H50" s="103"/>
      <c r="I50" s="103"/>
      <c r="J50" s="103"/>
      <c r="K50" s="103"/>
      <c r="L50" s="572">
        <v>47650</v>
      </c>
      <c r="M50" s="572"/>
      <c r="N50" s="318" t="s">
        <v>133</v>
      </c>
      <c r="O50" s="318" t="s">
        <v>131</v>
      </c>
      <c r="P50" s="318">
        <v>1</v>
      </c>
      <c r="Q50" s="318" t="s">
        <v>196</v>
      </c>
      <c r="R50" s="103"/>
      <c r="S50" s="103"/>
      <c r="T50" s="103"/>
      <c r="U50" s="103"/>
      <c r="V50" s="103"/>
      <c r="W50" s="318" t="s">
        <v>0</v>
      </c>
      <c r="X50" s="103"/>
      <c r="Y50" s="101">
        <f t="shared" si="3"/>
        <v>47650</v>
      </c>
      <c r="Z50" s="115" t="s">
        <v>133</v>
      </c>
      <c r="AA50" s="284"/>
      <c r="AB50" s="160">
        <v>505</v>
      </c>
      <c r="AC50" s="161">
        <v>47145</v>
      </c>
      <c r="AD50" s="26">
        <f t="shared" si="0"/>
        <v>0</v>
      </c>
      <c r="AE50" s="26"/>
      <c r="AF50" s="26"/>
      <c r="AG50" s="300"/>
      <c r="AH50" s="300"/>
    </row>
    <row r="51" spans="1:34" s="7" customFormat="1" ht="28.5" customHeight="1" x14ac:dyDescent="0.15">
      <c r="A51" s="634"/>
      <c r="B51" s="637"/>
      <c r="C51" s="608"/>
      <c r="D51" s="606"/>
      <c r="E51" s="606"/>
      <c r="F51" s="606"/>
      <c r="G51" s="289" t="s">
        <v>354</v>
      </c>
      <c r="H51" s="103"/>
      <c r="I51" s="103"/>
      <c r="J51" s="103"/>
      <c r="K51" s="103"/>
      <c r="L51" s="572">
        <v>360000</v>
      </c>
      <c r="M51" s="572"/>
      <c r="N51" s="318" t="s">
        <v>133</v>
      </c>
      <c r="O51" s="318" t="s">
        <v>131</v>
      </c>
      <c r="P51" s="318">
        <v>4</v>
      </c>
      <c r="Q51" s="318" t="s">
        <v>196</v>
      </c>
      <c r="R51" s="103"/>
      <c r="S51" s="103"/>
      <c r="T51" s="103"/>
      <c r="U51" s="103"/>
      <c r="V51" s="103"/>
      <c r="W51" s="318" t="s">
        <v>0</v>
      </c>
      <c r="X51" s="103"/>
      <c r="Y51" s="421">
        <f t="shared" si="3"/>
        <v>1440000</v>
      </c>
      <c r="Z51" s="115" t="s">
        <v>133</v>
      </c>
      <c r="AA51" s="284">
        <v>1080000</v>
      </c>
      <c r="AB51" s="160">
        <v>360000</v>
      </c>
      <c r="AC51" s="161"/>
      <c r="AD51" s="26">
        <f t="shared" si="0"/>
        <v>1440000</v>
      </c>
      <c r="AE51" s="26">
        <v>1080000</v>
      </c>
      <c r="AF51" s="26">
        <v>360000</v>
      </c>
      <c r="AG51" s="300"/>
      <c r="AH51" s="300"/>
    </row>
    <row r="52" spans="1:34" s="7" customFormat="1" ht="28.5" customHeight="1" x14ac:dyDescent="0.15">
      <c r="A52" s="634"/>
      <c r="B52" s="637"/>
      <c r="C52" s="608"/>
      <c r="D52" s="607"/>
      <c r="E52" s="607"/>
      <c r="F52" s="607"/>
      <c r="G52" s="594" t="s">
        <v>32</v>
      </c>
      <c r="H52" s="573"/>
      <c r="I52" s="419"/>
      <c r="J52" s="419"/>
      <c r="K52" s="419"/>
      <c r="L52" s="419"/>
      <c r="M52" s="419"/>
      <c r="N52" s="419"/>
      <c r="O52" s="419"/>
      <c r="P52" s="406"/>
      <c r="Q52" s="419"/>
      <c r="R52" s="419"/>
      <c r="S52" s="419"/>
      <c r="T52" s="419"/>
      <c r="U52" s="419"/>
      <c r="V52" s="419"/>
      <c r="W52" s="406"/>
      <c r="X52" s="419"/>
      <c r="Y52" s="117">
        <f>SUM(Y47:Y51)</f>
        <v>2266000</v>
      </c>
      <c r="Z52" s="420" t="s">
        <v>133</v>
      </c>
      <c r="AA52" s="284"/>
      <c r="AB52" s="160"/>
      <c r="AC52" s="161"/>
      <c r="AD52" s="26">
        <f t="shared" si="0"/>
        <v>0</v>
      </c>
      <c r="AE52" s="26"/>
      <c r="AF52" s="26"/>
      <c r="AG52" s="300"/>
      <c r="AH52" s="300"/>
    </row>
    <row r="53" spans="1:34" s="7" customFormat="1" ht="28.5" customHeight="1" x14ac:dyDescent="0.15">
      <c r="A53" s="634"/>
      <c r="B53" s="637"/>
      <c r="C53" s="608" t="s">
        <v>3</v>
      </c>
      <c r="D53" s="605">
        <f>ROUNDUP(Y55,-3)</f>
        <v>1420000</v>
      </c>
      <c r="E53" s="605">
        <v>1460000</v>
      </c>
      <c r="F53" s="605">
        <f>D53-E53</f>
        <v>-40000</v>
      </c>
      <c r="G53" s="422" t="s">
        <v>355</v>
      </c>
      <c r="H53" s="104"/>
      <c r="I53" s="104"/>
      <c r="J53" s="104"/>
      <c r="K53" s="104"/>
      <c r="L53" s="595">
        <v>85000</v>
      </c>
      <c r="M53" s="595"/>
      <c r="N53" s="320" t="s">
        <v>133</v>
      </c>
      <c r="O53" s="320" t="s">
        <v>131</v>
      </c>
      <c r="P53" s="320">
        <v>12</v>
      </c>
      <c r="Q53" s="320" t="s">
        <v>130</v>
      </c>
      <c r="R53" s="320"/>
      <c r="S53" s="104"/>
      <c r="T53" s="104"/>
      <c r="U53" s="104"/>
      <c r="V53" s="104"/>
      <c r="W53" s="320" t="s">
        <v>0</v>
      </c>
      <c r="X53" s="104"/>
      <c r="Y53" s="349">
        <f>L53*P53</f>
        <v>1020000</v>
      </c>
      <c r="Z53" s="114" t="s">
        <v>133</v>
      </c>
      <c r="AA53" s="284">
        <v>852000</v>
      </c>
      <c r="AB53" s="160">
        <v>168000</v>
      </c>
      <c r="AC53" s="161"/>
      <c r="AD53" s="26">
        <f t="shared" si="0"/>
        <v>780000</v>
      </c>
      <c r="AE53" s="26">
        <v>750000</v>
      </c>
      <c r="AF53" s="26">
        <v>30000</v>
      </c>
      <c r="AG53" s="300"/>
      <c r="AH53" s="300"/>
    </row>
    <row r="54" spans="1:34" s="7" customFormat="1" ht="28.5" customHeight="1" x14ac:dyDescent="0.15">
      <c r="A54" s="634"/>
      <c r="B54" s="637"/>
      <c r="C54" s="608"/>
      <c r="D54" s="606"/>
      <c r="E54" s="606"/>
      <c r="F54" s="606"/>
      <c r="G54" s="354" t="s">
        <v>356</v>
      </c>
      <c r="H54" s="103"/>
      <c r="I54" s="103"/>
      <c r="J54" s="103"/>
      <c r="K54" s="103"/>
      <c r="L54" s="572">
        <v>80000</v>
      </c>
      <c r="M54" s="572"/>
      <c r="N54" s="318" t="s">
        <v>133</v>
      </c>
      <c r="O54" s="318" t="s">
        <v>131</v>
      </c>
      <c r="P54" s="318">
        <v>5</v>
      </c>
      <c r="Q54" s="318" t="s">
        <v>196</v>
      </c>
      <c r="R54" s="318"/>
      <c r="S54" s="103"/>
      <c r="T54" s="103"/>
      <c r="U54" s="103"/>
      <c r="V54" s="103"/>
      <c r="W54" s="318" t="s">
        <v>0</v>
      </c>
      <c r="X54" s="103"/>
      <c r="Y54" s="101">
        <f>L54*P54</f>
        <v>400000</v>
      </c>
      <c r="Z54" s="115" t="s">
        <v>219</v>
      </c>
      <c r="AA54" s="284">
        <v>322300</v>
      </c>
      <c r="AB54" s="160">
        <v>77700</v>
      </c>
      <c r="AC54" s="161"/>
      <c r="AD54" s="26">
        <f t="shared" si="0"/>
        <v>322300</v>
      </c>
      <c r="AE54" s="26">
        <v>322300</v>
      </c>
      <c r="AF54" s="26"/>
      <c r="AG54" s="300"/>
      <c r="AH54" s="300"/>
    </row>
    <row r="55" spans="1:34" s="7" customFormat="1" ht="28.5" customHeight="1" x14ac:dyDescent="0.15">
      <c r="A55" s="634"/>
      <c r="B55" s="637"/>
      <c r="C55" s="608"/>
      <c r="D55" s="607"/>
      <c r="E55" s="607"/>
      <c r="F55" s="607"/>
      <c r="G55" s="655" t="s">
        <v>32</v>
      </c>
      <c r="H55" s="656"/>
      <c r="I55" s="367"/>
      <c r="J55" s="367"/>
      <c r="K55" s="367"/>
      <c r="L55" s="367"/>
      <c r="M55" s="367"/>
      <c r="N55" s="367"/>
      <c r="O55" s="367"/>
      <c r="P55" s="368"/>
      <c r="Q55" s="367"/>
      <c r="R55" s="367"/>
      <c r="S55" s="367"/>
      <c r="T55" s="367"/>
      <c r="U55" s="367"/>
      <c r="V55" s="367"/>
      <c r="W55" s="368"/>
      <c r="X55" s="367"/>
      <c r="Y55" s="370">
        <f>SUM(Y53:Y54)</f>
        <v>1420000</v>
      </c>
      <c r="Z55" s="470" t="s">
        <v>133</v>
      </c>
      <c r="AA55" s="284"/>
      <c r="AB55" s="160"/>
      <c r="AC55" s="161"/>
      <c r="AD55" s="26"/>
      <c r="AE55" s="26"/>
      <c r="AF55" s="26"/>
      <c r="AG55" s="300"/>
      <c r="AH55" s="300"/>
    </row>
    <row r="56" spans="1:34" s="7" customFormat="1" ht="28.5" customHeight="1" thickBot="1" x14ac:dyDescent="0.2">
      <c r="A56" s="635"/>
      <c r="B56" s="638"/>
      <c r="C56" s="465" t="s">
        <v>455</v>
      </c>
      <c r="D56" s="475">
        <f>ROUNDUP(Y56,-3)</f>
        <v>60000</v>
      </c>
      <c r="E56" s="481">
        <v>0</v>
      </c>
      <c r="F56" s="482">
        <f>D56-E56</f>
        <v>60000</v>
      </c>
      <c r="G56" s="476" t="s">
        <v>456</v>
      </c>
      <c r="H56" s="477"/>
      <c r="I56" s="477"/>
      <c r="J56" s="477"/>
      <c r="K56" s="477"/>
      <c r="L56" s="639">
        <v>60000</v>
      </c>
      <c r="M56" s="639"/>
      <c r="N56" s="478" t="s">
        <v>133</v>
      </c>
      <c r="O56" s="478" t="s">
        <v>131</v>
      </c>
      <c r="P56" s="478">
        <v>1</v>
      </c>
      <c r="Q56" s="478" t="s">
        <v>196</v>
      </c>
      <c r="R56" s="478"/>
      <c r="S56" s="477"/>
      <c r="T56" s="477"/>
      <c r="U56" s="477"/>
      <c r="V56" s="477"/>
      <c r="W56" s="478" t="s">
        <v>0</v>
      </c>
      <c r="X56" s="477"/>
      <c r="Y56" s="479">
        <f>L56*P56</f>
        <v>60000</v>
      </c>
      <c r="Z56" s="480" t="s">
        <v>133</v>
      </c>
      <c r="AA56" s="284"/>
      <c r="AB56" s="160"/>
      <c r="AC56" s="161">
        <v>60000</v>
      </c>
      <c r="AD56" s="26"/>
      <c r="AE56" s="26"/>
      <c r="AF56" s="26"/>
      <c r="AG56" s="300"/>
      <c r="AH56" s="300"/>
    </row>
    <row r="57" spans="1:34" s="1" customFormat="1" ht="28.5" customHeight="1" thickBot="1" x14ac:dyDescent="0.2">
      <c r="A57" s="657" t="s">
        <v>141</v>
      </c>
      <c r="B57" s="658"/>
      <c r="C57" s="658"/>
      <c r="D57" s="658"/>
      <c r="E57" s="658"/>
      <c r="F57" s="658"/>
      <c r="G57" s="471"/>
      <c r="H57" s="472"/>
      <c r="I57" s="473"/>
      <c r="J57" s="472"/>
      <c r="K57" s="472"/>
      <c r="L57" s="472"/>
      <c r="M57" s="472"/>
      <c r="N57" s="472"/>
      <c r="O57" s="472"/>
      <c r="P57" s="471"/>
      <c r="Q57" s="472"/>
      <c r="R57" s="472"/>
      <c r="S57" s="472"/>
      <c r="T57" s="472"/>
      <c r="U57" s="472"/>
      <c r="V57" s="472"/>
      <c r="W57" s="472"/>
      <c r="X57" s="472"/>
      <c r="Y57" s="473"/>
      <c r="Z57" s="474"/>
      <c r="AA57" s="281"/>
      <c r="AB57" s="156"/>
      <c r="AC57" s="157"/>
      <c r="AD57" s="26"/>
      <c r="AE57" s="26"/>
      <c r="AF57" s="26"/>
      <c r="AG57" s="300"/>
      <c r="AH57" s="300"/>
    </row>
    <row r="58" spans="1:34" ht="28.5" customHeight="1" x14ac:dyDescent="0.15">
      <c r="A58" s="592" t="s">
        <v>55</v>
      </c>
      <c r="B58" s="593"/>
      <c r="C58" s="593"/>
      <c r="D58" s="593"/>
      <c r="E58" s="593"/>
      <c r="F58" s="593"/>
      <c r="G58" s="87"/>
      <c r="H58" s="87"/>
      <c r="I58" s="88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272"/>
      <c r="AA58" s="281"/>
      <c r="AB58" s="156"/>
      <c r="AC58" s="157"/>
      <c r="AD58" s="150"/>
      <c r="AE58" s="150"/>
      <c r="AF58" s="150"/>
      <c r="AG58" s="439"/>
    </row>
    <row r="59" spans="1:34" s="4" customFormat="1" ht="28.5" customHeight="1" x14ac:dyDescent="0.15">
      <c r="A59" s="659" t="s">
        <v>126</v>
      </c>
      <c r="B59" s="603" t="s">
        <v>129</v>
      </c>
      <c r="C59" s="579" t="s">
        <v>127</v>
      </c>
      <c r="D59" s="581" t="s">
        <v>361</v>
      </c>
      <c r="E59" s="583" t="s">
        <v>362</v>
      </c>
      <c r="F59" s="581" t="s">
        <v>105</v>
      </c>
      <c r="G59" s="586" t="s">
        <v>22</v>
      </c>
      <c r="H59" s="587"/>
      <c r="I59" s="587"/>
      <c r="J59" s="587"/>
      <c r="K59" s="587"/>
      <c r="L59" s="587"/>
      <c r="M59" s="587"/>
      <c r="N59" s="587"/>
      <c r="O59" s="587"/>
      <c r="P59" s="587"/>
      <c r="Q59" s="588"/>
      <c r="R59" s="587"/>
      <c r="S59" s="587"/>
      <c r="T59" s="587"/>
      <c r="U59" s="587"/>
      <c r="V59" s="587"/>
      <c r="W59" s="587"/>
      <c r="X59" s="587"/>
      <c r="Y59" s="587"/>
      <c r="Z59" s="588"/>
      <c r="AA59" s="281"/>
      <c r="AB59" s="156"/>
      <c r="AC59" s="157"/>
      <c r="AD59" s="26"/>
      <c r="AE59" s="26"/>
      <c r="AF59" s="26"/>
      <c r="AG59" s="300"/>
      <c r="AH59" s="300"/>
    </row>
    <row r="60" spans="1:34" s="4" customFormat="1" ht="28.5" customHeight="1" thickBot="1" x14ac:dyDescent="0.2">
      <c r="A60" s="660"/>
      <c r="B60" s="604"/>
      <c r="C60" s="580"/>
      <c r="D60" s="582"/>
      <c r="E60" s="584"/>
      <c r="F60" s="585"/>
      <c r="G60" s="589"/>
      <c r="H60" s="590"/>
      <c r="I60" s="590"/>
      <c r="J60" s="590"/>
      <c r="K60" s="590"/>
      <c r="L60" s="590"/>
      <c r="M60" s="590"/>
      <c r="N60" s="590"/>
      <c r="O60" s="590"/>
      <c r="P60" s="590"/>
      <c r="Q60" s="591"/>
      <c r="R60" s="590"/>
      <c r="S60" s="590"/>
      <c r="T60" s="590"/>
      <c r="U60" s="590"/>
      <c r="V60" s="590"/>
      <c r="W60" s="590"/>
      <c r="X60" s="590"/>
      <c r="Y60" s="590"/>
      <c r="Z60" s="591"/>
      <c r="AA60" s="281"/>
      <c r="AB60" s="156"/>
      <c r="AC60" s="157"/>
      <c r="AD60" s="26"/>
      <c r="AE60" s="26"/>
      <c r="AF60" s="26"/>
      <c r="AG60" s="300"/>
      <c r="AH60" s="300"/>
    </row>
    <row r="61" spans="1:34" s="7" customFormat="1" ht="28.5" customHeight="1" x14ac:dyDescent="0.15">
      <c r="A61" s="598" t="s">
        <v>365</v>
      </c>
      <c r="B61" s="596" t="s">
        <v>128</v>
      </c>
      <c r="C61" s="597"/>
      <c r="D61" s="94">
        <f>D62</f>
        <v>47496000</v>
      </c>
      <c r="E61" s="94">
        <f>E62</f>
        <v>20690000</v>
      </c>
      <c r="F61" s="94">
        <f>D61-E61</f>
        <v>26806000</v>
      </c>
      <c r="G61" s="95"/>
      <c r="H61" s="96"/>
      <c r="I61" s="97"/>
      <c r="J61" s="98"/>
      <c r="K61" s="98"/>
      <c r="L61" s="98"/>
      <c r="M61" s="98"/>
      <c r="N61" s="98"/>
      <c r="O61" s="98"/>
      <c r="P61" s="96"/>
      <c r="Q61" s="98"/>
      <c r="R61" s="98"/>
      <c r="S61" s="98"/>
      <c r="T61" s="98"/>
      <c r="U61" s="98"/>
      <c r="V61" s="98"/>
      <c r="W61" s="98"/>
      <c r="X61" s="98"/>
      <c r="Y61" s="97"/>
      <c r="Z61" s="273"/>
      <c r="AA61" s="281"/>
      <c r="AB61" s="156"/>
      <c r="AC61" s="157"/>
      <c r="AD61" s="26"/>
      <c r="AE61" s="26"/>
      <c r="AF61" s="26"/>
      <c r="AG61" s="300"/>
      <c r="AH61" s="300"/>
    </row>
    <row r="62" spans="1:34" s="7" customFormat="1" ht="28.5" customHeight="1" x14ac:dyDescent="0.15">
      <c r="A62" s="599"/>
      <c r="B62" s="557" t="s">
        <v>365</v>
      </c>
      <c r="C62" s="93" t="s">
        <v>2</v>
      </c>
      <c r="D62" s="89">
        <f>SUM(D63:D104)</f>
        <v>47496000</v>
      </c>
      <c r="E62" s="89">
        <f>SUM(E63:E104)</f>
        <v>20690000</v>
      </c>
      <c r="F62" s="108">
        <f>D62-E62</f>
        <v>26806000</v>
      </c>
      <c r="G62" s="99"/>
      <c r="H62" s="91"/>
      <c r="I62" s="100"/>
      <c r="J62" s="90"/>
      <c r="K62" s="90"/>
      <c r="L62" s="90"/>
      <c r="M62" s="90"/>
      <c r="N62" s="90"/>
      <c r="O62" s="90"/>
      <c r="P62" s="91"/>
      <c r="Q62" s="90"/>
      <c r="R62" s="90"/>
      <c r="S62" s="90"/>
      <c r="T62" s="90"/>
      <c r="U62" s="90"/>
      <c r="V62" s="90"/>
      <c r="W62" s="90"/>
      <c r="X62" s="90"/>
      <c r="Y62" s="100"/>
      <c r="Z62" s="274"/>
      <c r="AA62" s="281"/>
      <c r="AB62" s="156"/>
      <c r="AC62" s="157"/>
      <c r="AD62" s="26"/>
      <c r="AE62" s="26"/>
      <c r="AF62" s="26"/>
      <c r="AG62" s="300"/>
      <c r="AH62" s="300"/>
    </row>
    <row r="63" spans="1:34" ht="28.5" customHeight="1" x14ac:dyDescent="0.15">
      <c r="A63" s="599"/>
      <c r="B63" s="558"/>
      <c r="C63" s="557" t="s">
        <v>121</v>
      </c>
      <c r="D63" s="567">
        <f>ROUNDUP(Y69,-3)</f>
        <v>1000000</v>
      </c>
      <c r="E63" s="567">
        <v>1008000</v>
      </c>
      <c r="F63" s="564">
        <f>D63-E63</f>
        <v>-8000</v>
      </c>
      <c r="G63" s="119" t="s">
        <v>319</v>
      </c>
      <c r="H63" s="120"/>
      <c r="I63" s="120"/>
      <c r="J63" s="120"/>
      <c r="K63" s="104"/>
      <c r="L63" s="104"/>
      <c r="M63" s="104"/>
      <c r="N63" s="104"/>
      <c r="O63" s="104"/>
      <c r="P63" s="320"/>
      <c r="Q63" s="104"/>
      <c r="R63" s="104"/>
      <c r="S63" s="104"/>
      <c r="T63" s="104"/>
      <c r="U63" s="104"/>
      <c r="V63" s="104"/>
      <c r="W63" s="104"/>
      <c r="X63" s="104"/>
      <c r="Y63" s="105"/>
      <c r="Z63" s="114"/>
      <c r="AA63" s="281"/>
      <c r="AB63" s="156"/>
      <c r="AC63" s="157"/>
      <c r="AD63" s="440" t="s">
        <v>417</v>
      </c>
      <c r="AE63" s="440" t="s">
        <v>382</v>
      </c>
      <c r="AF63" s="440" t="s">
        <v>383</v>
      </c>
    </row>
    <row r="64" spans="1:34" ht="28.5" customHeight="1" x14ac:dyDescent="0.15">
      <c r="A64" s="599"/>
      <c r="B64" s="558"/>
      <c r="C64" s="558"/>
      <c r="D64" s="568"/>
      <c r="E64" s="568"/>
      <c r="F64" s="578"/>
      <c r="G64" s="121" t="s">
        <v>43</v>
      </c>
      <c r="H64" s="122"/>
      <c r="I64" s="122"/>
      <c r="J64" s="318"/>
      <c r="K64" s="103"/>
      <c r="L64" s="572">
        <v>50000</v>
      </c>
      <c r="M64" s="572"/>
      <c r="N64" s="318" t="s">
        <v>133</v>
      </c>
      <c r="O64" s="318" t="s">
        <v>131</v>
      </c>
      <c r="P64" s="318">
        <v>2</v>
      </c>
      <c r="Q64" s="318" t="s">
        <v>81</v>
      </c>
      <c r="R64" s="318"/>
      <c r="S64" s="318"/>
      <c r="T64" s="318"/>
      <c r="U64" s="318"/>
      <c r="V64" s="318"/>
      <c r="W64" s="318" t="s">
        <v>0</v>
      </c>
      <c r="X64" s="318"/>
      <c r="Y64" s="101">
        <f>L64*P64</f>
        <v>100000</v>
      </c>
      <c r="Z64" s="115" t="s">
        <v>133</v>
      </c>
      <c r="AA64" s="281"/>
      <c r="AB64" s="156">
        <v>100000</v>
      </c>
      <c r="AC64" s="157"/>
    </row>
    <row r="65" spans="1:34" ht="28.5" customHeight="1" x14ac:dyDescent="0.15">
      <c r="A65" s="599"/>
      <c r="B65" s="558"/>
      <c r="C65" s="558"/>
      <c r="D65" s="568"/>
      <c r="E65" s="568"/>
      <c r="F65" s="578"/>
      <c r="G65" s="123" t="s">
        <v>320</v>
      </c>
      <c r="H65" s="124"/>
      <c r="I65" s="124"/>
      <c r="J65" s="124"/>
      <c r="K65" s="101"/>
      <c r="L65" s="101"/>
      <c r="M65" s="101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101"/>
      <c r="Z65" s="115"/>
      <c r="AA65" s="281"/>
      <c r="AB65" s="156"/>
      <c r="AC65" s="157"/>
    </row>
    <row r="66" spans="1:34" ht="28.5" customHeight="1" x14ac:dyDescent="0.15">
      <c r="A66" s="599"/>
      <c r="B66" s="558"/>
      <c r="C66" s="558"/>
      <c r="D66" s="568"/>
      <c r="E66" s="568"/>
      <c r="F66" s="578"/>
      <c r="G66" s="121" t="s">
        <v>250</v>
      </c>
      <c r="H66" s="122"/>
      <c r="I66" s="122"/>
      <c r="J66" s="318"/>
      <c r="K66" s="103"/>
      <c r="L66" s="572">
        <v>300000</v>
      </c>
      <c r="M66" s="572"/>
      <c r="N66" s="318" t="s">
        <v>133</v>
      </c>
      <c r="O66" s="318" t="s">
        <v>131</v>
      </c>
      <c r="P66" s="318">
        <v>1</v>
      </c>
      <c r="Q66" s="318" t="s">
        <v>81</v>
      </c>
      <c r="R66" s="103"/>
      <c r="S66" s="103"/>
      <c r="T66" s="103"/>
      <c r="U66" s="103"/>
      <c r="V66" s="103"/>
      <c r="W66" s="318" t="s">
        <v>0</v>
      </c>
      <c r="X66" s="103"/>
      <c r="Y66" s="101">
        <f>L66*P66</f>
        <v>300000</v>
      </c>
      <c r="Z66" s="115" t="s">
        <v>133</v>
      </c>
      <c r="AA66" s="281"/>
      <c r="AB66" s="156">
        <v>300000</v>
      </c>
      <c r="AC66" s="157"/>
    </row>
    <row r="67" spans="1:34" ht="28.5" customHeight="1" x14ac:dyDescent="0.15">
      <c r="A67" s="599"/>
      <c r="B67" s="558"/>
      <c r="C67" s="558"/>
      <c r="D67" s="568"/>
      <c r="E67" s="568"/>
      <c r="F67" s="578"/>
      <c r="G67" s="121" t="s">
        <v>236</v>
      </c>
      <c r="H67" s="122"/>
      <c r="I67" s="122"/>
      <c r="J67" s="103"/>
      <c r="K67" s="103"/>
      <c r="L67" s="572">
        <v>300000</v>
      </c>
      <c r="M67" s="572"/>
      <c r="N67" s="318" t="s">
        <v>133</v>
      </c>
      <c r="O67" s="318" t="s">
        <v>131</v>
      </c>
      <c r="P67" s="318">
        <v>1</v>
      </c>
      <c r="Q67" s="318" t="s">
        <v>81</v>
      </c>
      <c r="R67" s="103"/>
      <c r="S67" s="103"/>
      <c r="T67" s="103"/>
      <c r="U67" s="103"/>
      <c r="V67" s="103"/>
      <c r="W67" s="318" t="s">
        <v>0</v>
      </c>
      <c r="X67" s="103"/>
      <c r="Y67" s="101">
        <f>L67*P67</f>
        <v>300000</v>
      </c>
      <c r="Z67" s="115" t="s">
        <v>133</v>
      </c>
      <c r="AA67" s="281">
        <v>200000</v>
      </c>
      <c r="AB67" s="156">
        <v>100000</v>
      </c>
      <c r="AC67" s="157"/>
      <c r="AD67" s="26">
        <v>200000</v>
      </c>
      <c r="AE67" s="26">
        <v>0</v>
      </c>
      <c r="AF67" s="26">
        <v>200000</v>
      </c>
    </row>
    <row r="68" spans="1:34" ht="28.5" customHeight="1" x14ac:dyDescent="0.15">
      <c r="A68" s="599"/>
      <c r="B68" s="558"/>
      <c r="C68" s="558"/>
      <c r="D68" s="568"/>
      <c r="E68" s="568"/>
      <c r="F68" s="578"/>
      <c r="G68" s="121" t="s">
        <v>237</v>
      </c>
      <c r="H68" s="122"/>
      <c r="I68" s="122"/>
      <c r="J68" s="103"/>
      <c r="K68" s="103"/>
      <c r="L68" s="572">
        <v>300000</v>
      </c>
      <c r="M68" s="572"/>
      <c r="N68" s="318" t="s">
        <v>133</v>
      </c>
      <c r="O68" s="318" t="s">
        <v>131</v>
      </c>
      <c r="P68" s="318">
        <v>1</v>
      </c>
      <c r="Q68" s="318" t="s">
        <v>81</v>
      </c>
      <c r="R68" s="103"/>
      <c r="S68" s="103"/>
      <c r="T68" s="103"/>
      <c r="U68" s="103"/>
      <c r="V68" s="103"/>
      <c r="W68" s="318" t="s">
        <v>0</v>
      </c>
      <c r="X68" s="103"/>
      <c r="Y68" s="101">
        <f>L68*P68</f>
        <v>300000</v>
      </c>
      <c r="Z68" s="115" t="s">
        <v>133</v>
      </c>
      <c r="AA68" s="281">
        <v>300000</v>
      </c>
      <c r="AB68" s="156"/>
      <c r="AC68" s="157"/>
      <c r="AD68" s="26">
        <f>AE68+AF68</f>
        <v>300000</v>
      </c>
      <c r="AE68" s="26">
        <v>0</v>
      </c>
      <c r="AF68" s="26">
        <v>300000</v>
      </c>
    </row>
    <row r="69" spans="1:34" ht="28.5" customHeight="1" x14ac:dyDescent="0.15">
      <c r="A69" s="599"/>
      <c r="B69" s="558"/>
      <c r="C69" s="559"/>
      <c r="D69" s="570"/>
      <c r="E69" s="570"/>
      <c r="F69" s="578"/>
      <c r="G69" s="594" t="s">
        <v>32</v>
      </c>
      <c r="H69" s="573"/>
      <c r="I69" s="275"/>
      <c r="J69" s="118"/>
      <c r="K69" s="117"/>
      <c r="L69" s="117"/>
      <c r="M69" s="117"/>
      <c r="N69" s="118"/>
      <c r="O69" s="118"/>
      <c r="P69" s="319"/>
      <c r="Q69" s="118"/>
      <c r="R69" s="118"/>
      <c r="S69" s="118"/>
      <c r="T69" s="118"/>
      <c r="U69" s="118"/>
      <c r="V69" s="118"/>
      <c r="W69" s="118"/>
      <c r="X69" s="118"/>
      <c r="Y69" s="117">
        <f>SUM(Y64:Y68)</f>
        <v>1000000</v>
      </c>
      <c r="Z69" s="276" t="s">
        <v>133</v>
      </c>
      <c r="AA69" s="281"/>
      <c r="AB69" s="156"/>
      <c r="AC69" s="157"/>
    </row>
    <row r="70" spans="1:34" s="7" customFormat="1" ht="28.5" customHeight="1" x14ac:dyDescent="0.15">
      <c r="A70" s="599"/>
      <c r="B70" s="558"/>
      <c r="C70" s="557" t="s">
        <v>124</v>
      </c>
      <c r="D70" s="564">
        <f>ROUNDUP(Y84,-3)</f>
        <v>14419000</v>
      </c>
      <c r="E70" s="564">
        <v>12732000</v>
      </c>
      <c r="F70" s="564">
        <f>D70-E70</f>
        <v>1687000</v>
      </c>
      <c r="G70" s="119" t="s">
        <v>321</v>
      </c>
      <c r="H70" s="120"/>
      <c r="I70" s="120"/>
      <c r="J70" s="120"/>
      <c r="K70" s="104"/>
      <c r="L70" s="104"/>
      <c r="M70" s="104"/>
      <c r="N70" s="104"/>
      <c r="O70" s="104"/>
      <c r="P70" s="320"/>
      <c r="Q70" s="104"/>
      <c r="R70" s="104"/>
      <c r="S70" s="104"/>
      <c r="T70" s="104"/>
      <c r="U70" s="104"/>
      <c r="V70" s="104"/>
      <c r="W70" s="104"/>
      <c r="X70" s="104"/>
      <c r="Y70" s="105"/>
      <c r="Z70" s="114"/>
      <c r="AA70" s="281"/>
      <c r="AB70" s="156"/>
      <c r="AC70" s="157"/>
      <c r="AD70" s="26"/>
      <c r="AE70" s="26"/>
      <c r="AF70" s="26"/>
      <c r="AG70" s="300"/>
      <c r="AH70" s="300"/>
    </row>
    <row r="71" spans="1:34" s="7" customFormat="1" ht="28.5" customHeight="1" x14ac:dyDescent="0.15">
      <c r="A71" s="599"/>
      <c r="B71" s="558"/>
      <c r="C71" s="558"/>
      <c r="D71" s="578"/>
      <c r="E71" s="578"/>
      <c r="F71" s="578"/>
      <c r="G71" s="125" t="s">
        <v>226</v>
      </c>
      <c r="H71" s="126"/>
      <c r="I71" s="126"/>
      <c r="J71" s="103"/>
      <c r="K71" s="103"/>
      <c r="L71" s="572">
        <v>200000</v>
      </c>
      <c r="M71" s="572"/>
      <c r="N71" s="318" t="s">
        <v>133</v>
      </c>
      <c r="O71" s="318" t="s">
        <v>131</v>
      </c>
      <c r="P71" s="318">
        <v>10</v>
      </c>
      <c r="Q71" s="318" t="s">
        <v>196</v>
      </c>
      <c r="R71" s="103"/>
      <c r="S71" s="103"/>
      <c r="T71" s="103"/>
      <c r="U71" s="103"/>
      <c r="V71" s="103"/>
      <c r="W71" s="318" t="s">
        <v>142</v>
      </c>
      <c r="X71" s="103"/>
      <c r="Y71" s="101">
        <f t="shared" ref="Y71:Y77" si="4">L71*P71</f>
        <v>2000000</v>
      </c>
      <c r="Z71" s="115" t="s">
        <v>133</v>
      </c>
      <c r="AA71" s="281">
        <v>1692600</v>
      </c>
      <c r="AB71" s="156">
        <v>94035</v>
      </c>
      <c r="AC71" s="157">
        <v>213365</v>
      </c>
      <c r="AD71" s="26">
        <f>AE71+AF71</f>
        <v>1692600</v>
      </c>
      <c r="AE71" s="26">
        <v>1242600</v>
      </c>
      <c r="AF71" s="26">
        <v>450000</v>
      </c>
      <c r="AG71" s="300"/>
      <c r="AH71" s="300"/>
    </row>
    <row r="72" spans="1:34" s="7" customFormat="1" ht="28.5" customHeight="1" x14ac:dyDescent="0.15">
      <c r="A72" s="599"/>
      <c r="B72" s="558"/>
      <c r="C72" s="558"/>
      <c r="D72" s="578"/>
      <c r="E72" s="578"/>
      <c r="F72" s="578"/>
      <c r="G72" s="125" t="s">
        <v>122</v>
      </c>
      <c r="H72" s="126"/>
      <c r="I72" s="126"/>
      <c r="J72" s="103"/>
      <c r="K72" s="103"/>
      <c r="L72" s="572">
        <v>110000</v>
      </c>
      <c r="M72" s="572"/>
      <c r="N72" s="318" t="s">
        <v>133</v>
      </c>
      <c r="O72" s="318" t="s">
        <v>131</v>
      </c>
      <c r="P72" s="318">
        <v>5</v>
      </c>
      <c r="Q72" s="318" t="s">
        <v>81</v>
      </c>
      <c r="R72" s="103"/>
      <c r="S72" s="103"/>
      <c r="T72" s="103"/>
      <c r="U72" s="103"/>
      <c r="V72" s="103"/>
      <c r="W72" s="318" t="s">
        <v>0</v>
      </c>
      <c r="X72" s="103"/>
      <c r="Y72" s="101">
        <f t="shared" si="4"/>
        <v>550000</v>
      </c>
      <c r="Z72" s="115" t="s">
        <v>133</v>
      </c>
      <c r="AA72" s="281"/>
      <c r="AB72" s="156">
        <v>550000</v>
      </c>
      <c r="AC72" s="157"/>
      <c r="AD72" s="26"/>
      <c r="AE72" s="26"/>
      <c r="AF72" s="26"/>
      <c r="AG72" s="300"/>
      <c r="AH72" s="300"/>
    </row>
    <row r="73" spans="1:34" s="7" customFormat="1" ht="28.5" customHeight="1" x14ac:dyDescent="0.15">
      <c r="A73" s="599"/>
      <c r="B73" s="558"/>
      <c r="C73" s="558"/>
      <c r="D73" s="578"/>
      <c r="E73" s="578"/>
      <c r="F73" s="578"/>
      <c r="G73" s="125" t="s">
        <v>123</v>
      </c>
      <c r="H73" s="126"/>
      <c r="I73" s="126"/>
      <c r="J73" s="103"/>
      <c r="K73" s="103"/>
      <c r="L73" s="572">
        <v>100000</v>
      </c>
      <c r="M73" s="572"/>
      <c r="N73" s="318" t="s">
        <v>133</v>
      </c>
      <c r="O73" s="318" t="s">
        <v>131</v>
      </c>
      <c r="P73" s="318">
        <v>12</v>
      </c>
      <c r="Q73" s="318" t="s">
        <v>130</v>
      </c>
      <c r="R73" s="103"/>
      <c r="S73" s="103"/>
      <c r="T73" s="103"/>
      <c r="U73" s="103"/>
      <c r="V73" s="103"/>
      <c r="W73" s="318" t="s">
        <v>0</v>
      </c>
      <c r="X73" s="103"/>
      <c r="Y73" s="101">
        <f t="shared" si="4"/>
        <v>1200000</v>
      </c>
      <c r="Z73" s="115" t="s">
        <v>133</v>
      </c>
      <c r="AA73" s="281">
        <v>1079030</v>
      </c>
      <c r="AB73" s="156">
        <v>120970</v>
      </c>
      <c r="AC73" s="157"/>
      <c r="AD73" s="26">
        <f>AE73+AF73</f>
        <v>1079030</v>
      </c>
      <c r="AE73" s="26">
        <f>822980+85250</f>
        <v>908230</v>
      </c>
      <c r="AF73" s="26">
        <f>350*8*61</f>
        <v>170800</v>
      </c>
      <c r="AG73" s="300"/>
      <c r="AH73" s="300"/>
    </row>
    <row r="74" spans="1:34" s="7" customFormat="1" ht="28.5" customHeight="1" x14ac:dyDescent="0.15">
      <c r="A74" s="599"/>
      <c r="B74" s="558"/>
      <c r="C74" s="558"/>
      <c r="D74" s="578"/>
      <c r="E74" s="578"/>
      <c r="F74" s="578"/>
      <c r="G74" s="125" t="s">
        <v>44</v>
      </c>
      <c r="H74" s="126"/>
      <c r="I74" s="126"/>
      <c r="J74" s="103"/>
      <c r="K74" s="103"/>
      <c r="L74" s="572">
        <v>3300000</v>
      </c>
      <c r="M74" s="572"/>
      <c r="N74" s="318" t="s">
        <v>133</v>
      </c>
      <c r="O74" s="318" t="s">
        <v>131</v>
      </c>
      <c r="P74" s="318">
        <v>1</v>
      </c>
      <c r="Q74" s="318" t="s">
        <v>196</v>
      </c>
      <c r="R74" s="103"/>
      <c r="S74" s="103"/>
      <c r="T74" s="103"/>
      <c r="U74" s="103"/>
      <c r="V74" s="103"/>
      <c r="W74" s="318" t="s">
        <v>0</v>
      </c>
      <c r="X74" s="103"/>
      <c r="Y74" s="101">
        <f t="shared" si="4"/>
        <v>3300000</v>
      </c>
      <c r="Z74" s="115" t="s">
        <v>133</v>
      </c>
      <c r="AA74" s="281">
        <v>2000000</v>
      </c>
      <c r="AB74" s="156">
        <v>1300000</v>
      </c>
      <c r="AC74" s="157"/>
      <c r="AD74" s="26">
        <f>AE74+AF74</f>
        <v>3300000</v>
      </c>
      <c r="AE74" s="26">
        <v>3300000</v>
      </c>
      <c r="AF74" s="26"/>
      <c r="AG74" s="300"/>
      <c r="AH74" s="300"/>
    </row>
    <row r="75" spans="1:34" s="7" customFormat="1" ht="28.5" customHeight="1" x14ac:dyDescent="0.15">
      <c r="A75" s="599"/>
      <c r="B75" s="558"/>
      <c r="C75" s="558"/>
      <c r="D75" s="578"/>
      <c r="E75" s="578"/>
      <c r="F75" s="578"/>
      <c r="G75" s="125" t="s">
        <v>378</v>
      </c>
      <c r="H75" s="126"/>
      <c r="I75" s="126"/>
      <c r="J75" s="103"/>
      <c r="K75" s="103"/>
      <c r="L75" s="572">
        <v>700000</v>
      </c>
      <c r="M75" s="572"/>
      <c r="N75" s="318" t="s">
        <v>133</v>
      </c>
      <c r="O75" s="318" t="s">
        <v>131</v>
      </c>
      <c r="P75" s="318">
        <v>1</v>
      </c>
      <c r="Q75" s="318" t="s">
        <v>81</v>
      </c>
      <c r="R75" s="103"/>
      <c r="S75" s="103"/>
      <c r="T75" s="103"/>
      <c r="U75" s="318"/>
      <c r="V75" s="318"/>
      <c r="W75" s="318" t="s">
        <v>0</v>
      </c>
      <c r="X75" s="103"/>
      <c r="Y75" s="101">
        <f t="shared" si="4"/>
        <v>700000</v>
      </c>
      <c r="Z75" s="115" t="s">
        <v>133</v>
      </c>
      <c r="AA75" s="281">
        <v>555820</v>
      </c>
      <c r="AB75" s="156">
        <v>144180</v>
      </c>
      <c r="AC75" s="157"/>
      <c r="AD75" s="26">
        <f>AE75+AF75</f>
        <v>555820</v>
      </c>
      <c r="AE75" s="26"/>
      <c r="AF75" s="26">
        <v>555820</v>
      </c>
      <c r="AG75" s="300"/>
      <c r="AH75" s="300"/>
    </row>
    <row r="76" spans="1:34" s="7" customFormat="1" ht="28.5" customHeight="1" x14ac:dyDescent="0.15">
      <c r="A76" s="599"/>
      <c r="B76" s="558"/>
      <c r="C76" s="558"/>
      <c r="D76" s="578"/>
      <c r="E76" s="578"/>
      <c r="F76" s="578"/>
      <c r="G76" s="125" t="s">
        <v>371</v>
      </c>
      <c r="H76" s="122"/>
      <c r="I76" s="122"/>
      <c r="J76" s="103"/>
      <c r="K76" s="103"/>
      <c r="L76" s="572">
        <v>500000</v>
      </c>
      <c r="M76" s="572"/>
      <c r="N76" s="318" t="s">
        <v>133</v>
      </c>
      <c r="O76" s="318" t="s">
        <v>131</v>
      </c>
      <c r="P76" s="318">
        <v>1</v>
      </c>
      <c r="Q76" s="318" t="s">
        <v>81</v>
      </c>
      <c r="R76" s="103"/>
      <c r="S76" s="103"/>
      <c r="T76" s="103"/>
      <c r="U76" s="318"/>
      <c r="V76" s="318"/>
      <c r="W76" s="318" t="s">
        <v>0</v>
      </c>
      <c r="X76" s="103"/>
      <c r="Y76" s="101">
        <f t="shared" si="4"/>
        <v>500000</v>
      </c>
      <c r="Z76" s="115" t="s">
        <v>133</v>
      </c>
      <c r="AA76" s="281">
        <v>337940</v>
      </c>
      <c r="AB76" s="156">
        <v>162060</v>
      </c>
      <c r="AC76" s="157"/>
      <c r="AD76" s="26">
        <f>AE76+AF76</f>
        <v>337940</v>
      </c>
      <c r="AE76" s="26"/>
      <c r="AF76" s="26">
        <v>337940</v>
      </c>
      <c r="AG76" s="300"/>
      <c r="AH76" s="300"/>
    </row>
    <row r="77" spans="1:34" s="7" customFormat="1" ht="28.5" customHeight="1" x14ac:dyDescent="0.15">
      <c r="A77" s="599"/>
      <c r="B77" s="558"/>
      <c r="C77" s="558"/>
      <c r="D77" s="578"/>
      <c r="E77" s="578"/>
      <c r="F77" s="578"/>
      <c r="G77" s="127" t="s">
        <v>277</v>
      </c>
      <c r="H77" s="128"/>
      <c r="I77" s="128"/>
      <c r="J77" s="129"/>
      <c r="K77" s="130"/>
      <c r="L77" s="601">
        <v>350000</v>
      </c>
      <c r="M77" s="602"/>
      <c r="N77" s="318" t="s">
        <v>133</v>
      </c>
      <c r="O77" s="131" t="s">
        <v>131</v>
      </c>
      <c r="P77" s="321">
        <v>12</v>
      </c>
      <c r="Q77" s="131" t="s">
        <v>81</v>
      </c>
      <c r="R77" s="129"/>
      <c r="S77" s="129"/>
      <c r="T77" s="130"/>
      <c r="U77" s="131"/>
      <c r="V77" s="131"/>
      <c r="W77" s="131" t="s">
        <v>0</v>
      </c>
      <c r="X77" s="129"/>
      <c r="Y77" s="101">
        <f t="shared" si="4"/>
        <v>4200000</v>
      </c>
      <c r="Z77" s="115" t="s">
        <v>133</v>
      </c>
      <c r="AA77" s="281">
        <v>4060000</v>
      </c>
      <c r="AB77" s="156">
        <v>140000</v>
      </c>
      <c r="AC77" s="157"/>
      <c r="AD77" s="26">
        <f>AE77+AF77</f>
        <v>4060000</v>
      </c>
      <c r="AE77" s="26">
        <f>2590000+525000</f>
        <v>3115000</v>
      </c>
      <c r="AF77" s="26">
        <f>15000*7*9</f>
        <v>945000</v>
      </c>
      <c r="AG77" s="300"/>
      <c r="AH77" s="300"/>
    </row>
    <row r="78" spans="1:34" s="7" customFormat="1" ht="28.5" customHeight="1" x14ac:dyDescent="0.15">
      <c r="A78" s="599"/>
      <c r="B78" s="558"/>
      <c r="C78" s="558"/>
      <c r="D78" s="578"/>
      <c r="E78" s="578"/>
      <c r="F78" s="578"/>
      <c r="G78" s="123" t="s">
        <v>322</v>
      </c>
      <c r="H78" s="124"/>
      <c r="I78" s="124"/>
      <c r="J78" s="124"/>
      <c r="K78" s="101"/>
      <c r="L78" s="101"/>
      <c r="M78" s="101"/>
      <c r="N78" s="318"/>
      <c r="O78" s="318"/>
      <c r="P78" s="318"/>
      <c r="Q78" s="318"/>
      <c r="R78" s="103"/>
      <c r="S78" s="103"/>
      <c r="T78" s="132"/>
      <c r="U78" s="133"/>
      <c r="V78" s="318"/>
      <c r="W78" s="318"/>
      <c r="X78" s="103"/>
      <c r="Y78" s="101"/>
      <c r="Z78" s="115"/>
      <c r="AA78" s="281"/>
      <c r="AB78" s="156"/>
      <c r="AC78" s="157"/>
      <c r="AD78" s="26"/>
      <c r="AE78" s="26"/>
      <c r="AF78" s="26"/>
      <c r="AG78" s="300"/>
      <c r="AH78" s="300"/>
    </row>
    <row r="79" spans="1:34" s="7" customFormat="1" ht="28.5" customHeight="1" x14ac:dyDescent="0.15">
      <c r="A79" s="599"/>
      <c r="B79" s="558"/>
      <c r="C79" s="558"/>
      <c r="D79" s="578"/>
      <c r="E79" s="578"/>
      <c r="F79" s="578"/>
      <c r="G79" s="121" t="s">
        <v>235</v>
      </c>
      <c r="H79" s="122"/>
      <c r="I79" s="122"/>
      <c r="J79" s="103"/>
      <c r="K79" s="103"/>
      <c r="L79" s="572">
        <v>95800</v>
      </c>
      <c r="M79" s="572"/>
      <c r="N79" s="318" t="s">
        <v>133</v>
      </c>
      <c r="O79" s="318" t="s">
        <v>131</v>
      </c>
      <c r="P79" s="318">
        <v>5</v>
      </c>
      <c r="Q79" s="318" t="s">
        <v>196</v>
      </c>
      <c r="R79" s="103"/>
      <c r="S79" s="103"/>
      <c r="T79" s="103"/>
      <c r="U79" s="103"/>
      <c r="V79" s="103"/>
      <c r="W79" s="318" t="s">
        <v>0</v>
      </c>
      <c r="X79" s="103"/>
      <c r="Y79" s="101">
        <f>L79*P79</f>
        <v>479000</v>
      </c>
      <c r="Z79" s="115" t="s">
        <v>133</v>
      </c>
      <c r="AA79" s="281">
        <v>478560</v>
      </c>
      <c r="AB79" s="156">
        <v>440</v>
      </c>
      <c r="AC79" s="157"/>
      <c r="AD79" s="26">
        <f>AE79+AF79</f>
        <v>324950</v>
      </c>
      <c r="AE79" s="26">
        <v>324950</v>
      </c>
      <c r="AF79" s="26"/>
      <c r="AG79" s="300"/>
      <c r="AH79" s="300"/>
    </row>
    <row r="80" spans="1:34" s="7" customFormat="1" ht="28.5" customHeight="1" x14ac:dyDescent="0.15">
      <c r="A80" s="599"/>
      <c r="B80" s="558"/>
      <c r="C80" s="558"/>
      <c r="D80" s="578"/>
      <c r="E80" s="578"/>
      <c r="F80" s="578"/>
      <c r="G80" s="121" t="s">
        <v>296</v>
      </c>
      <c r="H80" s="122"/>
      <c r="I80" s="122"/>
      <c r="J80" s="103"/>
      <c r="K80" s="103"/>
      <c r="L80" s="572">
        <v>137500</v>
      </c>
      <c r="M80" s="572"/>
      <c r="N80" s="318" t="s">
        <v>219</v>
      </c>
      <c r="O80" s="318" t="s">
        <v>220</v>
      </c>
      <c r="P80" s="318">
        <v>2</v>
      </c>
      <c r="Q80" s="318" t="s">
        <v>196</v>
      </c>
      <c r="R80" s="103"/>
      <c r="S80" s="103"/>
      <c r="T80" s="103"/>
      <c r="U80" s="103"/>
      <c r="V80" s="103"/>
      <c r="W80" s="318" t="s">
        <v>0</v>
      </c>
      <c r="X80" s="103"/>
      <c r="Y80" s="101">
        <f>L80*P80</f>
        <v>275000</v>
      </c>
      <c r="Z80" s="115" t="s">
        <v>133</v>
      </c>
      <c r="AA80" s="281">
        <v>274120</v>
      </c>
      <c r="AB80" s="156">
        <v>880</v>
      </c>
      <c r="AC80" s="157"/>
      <c r="AD80" s="26">
        <f>AE80+AF80</f>
        <v>274120</v>
      </c>
      <c r="AE80" s="26">
        <v>274120</v>
      </c>
      <c r="AF80" s="26"/>
      <c r="AG80" s="300"/>
      <c r="AH80" s="300"/>
    </row>
    <row r="81" spans="1:32" ht="28.5" customHeight="1" x14ac:dyDescent="0.15">
      <c r="A81" s="599"/>
      <c r="B81" s="558"/>
      <c r="C81" s="558"/>
      <c r="D81" s="578"/>
      <c r="E81" s="578"/>
      <c r="F81" s="578"/>
      <c r="G81" s="123" t="s">
        <v>323</v>
      </c>
      <c r="H81" s="124"/>
      <c r="I81" s="124"/>
      <c r="J81" s="124"/>
      <c r="K81" s="101"/>
      <c r="L81" s="101"/>
      <c r="M81" s="101"/>
      <c r="N81" s="318"/>
      <c r="O81" s="318"/>
      <c r="P81" s="318"/>
      <c r="Q81" s="318"/>
      <c r="R81" s="103"/>
      <c r="S81" s="103"/>
      <c r="T81" s="103"/>
      <c r="U81" s="103"/>
      <c r="V81" s="103"/>
      <c r="W81" s="318"/>
      <c r="X81" s="103"/>
      <c r="Y81" s="101"/>
      <c r="Z81" s="115"/>
      <c r="AA81" s="281"/>
      <c r="AB81" s="156"/>
      <c r="AC81" s="157"/>
    </row>
    <row r="82" spans="1:32" ht="28.5" customHeight="1" x14ac:dyDescent="0.15">
      <c r="A82" s="599"/>
      <c r="B82" s="558"/>
      <c r="C82" s="558"/>
      <c r="D82" s="578"/>
      <c r="E82" s="578"/>
      <c r="F82" s="578"/>
      <c r="G82" s="121" t="s">
        <v>251</v>
      </c>
      <c r="H82" s="122"/>
      <c r="I82" s="122"/>
      <c r="J82" s="103"/>
      <c r="K82" s="103"/>
      <c r="L82" s="572">
        <v>72500</v>
      </c>
      <c r="M82" s="572"/>
      <c r="N82" s="318" t="s">
        <v>133</v>
      </c>
      <c r="O82" s="318" t="s">
        <v>131</v>
      </c>
      <c r="P82" s="318">
        <v>8</v>
      </c>
      <c r="Q82" s="318" t="s">
        <v>81</v>
      </c>
      <c r="R82" s="103"/>
      <c r="S82" s="103"/>
      <c r="T82" s="103"/>
      <c r="U82" s="103"/>
      <c r="V82" s="103"/>
      <c r="W82" s="318" t="s">
        <v>0</v>
      </c>
      <c r="X82" s="103"/>
      <c r="Y82" s="101">
        <f>L82*P82</f>
        <v>580000</v>
      </c>
      <c r="Z82" s="115" t="s">
        <v>133</v>
      </c>
      <c r="AA82" s="281">
        <v>579920</v>
      </c>
      <c r="AB82" s="156">
        <v>80</v>
      </c>
      <c r="AC82" s="157"/>
      <c r="AD82" s="26">
        <f>AE82+AF82</f>
        <v>579920</v>
      </c>
      <c r="AE82" s="26">
        <v>579920</v>
      </c>
    </row>
    <row r="83" spans="1:32" ht="28.5" customHeight="1" x14ac:dyDescent="0.15">
      <c r="A83" s="599"/>
      <c r="B83" s="558"/>
      <c r="C83" s="558"/>
      <c r="D83" s="578"/>
      <c r="E83" s="578"/>
      <c r="F83" s="578"/>
      <c r="G83" s="121" t="s">
        <v>252</v>
      </c>
      <c r="H83" s="122"/>
      <c r="I83" s="122"/>
      <c r="J83" s="103"/>
      <c r="K83" s="103"/>
      <c r="L83" s="572">
        <v>63500</v>
      </c>
      <c r="M83" s="572"/>
      <c r="N83" s="318" t="s">
        <v>133</v>
      </c>
      <c r="O83" s="318" t="s">
        <v>131</v>
      </c>
      <c r="P83" s="318">
        <v>10</v>
      </c>
      <c r="Q83" s="318" t="s">
        <v>81</v>
      </c>
      <c r="R83" s="103"/>
      <c r="S83" s="103"/>
      <c r="T83" s="103"/>
      <c r="U83" s="103"/>
      <c r="V83" s="103"/>
      <c r="W83" s="318" t="s">
        <v>0</v>
      </c>
      <c r="X83" s="103"/>
      <c r="Y83" s="101">
        <f>L83*P83</f>
        <v>635000</v>
      </c>
      <c r="Z83" s="115" t="s">
        <v>133</v>
      </c>
      <c r="AA83" s="281">
        <v>635000</v>
      </c>
      <c r="AB83" s="156">
        <v>0</v>
      </c>
      <c r="AC83" s="157"/>
      <c r="AD83" s="26">
        <f>AE83+AF83</f>
        <v>635000</v>
      </c>
      <c r="AE83" s="26">
        <v>635000</v>
      </c>
    </row>
    <row r="84" spans="1:32" ht="28.5" customHeight="1" x14ac:dyDescent="0.15">
      <c r="A84" s="599"/>
      <c r="B84" s="558"/>
      <c r="C84" s="559"/>
      <c r="D84" s="565"/>
      <c r="E84" s="565"/>
      <c r="F84" s="565"/>
      <c r="G84" s="594" t="s">
        <v>32</v>
      </c>
      <c r="H84" s="573"/>
      <c r="I84" s="117"/>
      <c r="J84" s="118"/>
      <c r="K84" s="118"/>
      <c r="L84" s="118"/>
      <c r="M84" s="118"/>
      <c r="N84" s="118"/>
      <c r="O84" s="118"/>
      <c r="P84" s="319"/>
      <c r="Q84" s="118"/>
      <c r="R84" s="118"/>
      <c r="S84" s="118"/>
      <c r="T84" s="118"/>
      <c r="U84" s="118"/>
      <c r="V84" s="118"/>
      <c r="W84" s="118"/>
      <c r="X84" s="118"/>
      <c r="Y84" s="117">
        <f>SUM(Y71:Y83)</f>
        <v>14419000</v>
      </c>
      <c r="Z84" s="276" t="s">
        <v>133</v>
      </c>
      <c r="AA84" s="281"/>
      <c r="AB84" s="156"/>
      <c r="AC84" s="157"/>
    </row>
    <row r="85" spans="1:32" ht="28.5" customHeight="1" x14ac:dyDescent="0.15">
      <c r="A85" s="599"/>
      <c r="B85" s="558"/>
      <c r="C85" s="557" t="s">
        <v>66</v>
      </c>
      <c r="D85" s="560">
        <f>ROUNDUP(Y87,-3)</f>
        <v>111000</v>
      </c>
      <c r="E85" s="567">
        <v>150000</v>
      </c>
      <c r="F85" s="564">
        <f>D85-E85</f>
        <v>-39000</v>
      </c>
      <c r="G85" s="144" t="s">
        <v>324</v>
      </c>
      <c r="H85" s="145"/>
      <c r="I85" s="146"/>
      <c r="J85" s="104"/>
      <c r="K85" s="104"/>
      <c r="L85" s="595">
        <v>11000</v>
      </c>
      <c r="M85" s="595"/>
      <c r="N85" s="320" t="s">
        <v>219</v>
      </c>
      <c r="O85" s="320" t="s">
        <v>131</v>
      </c>
      <c r="P85" s="320">
        <v>1</v>
      </c>
      <c r="Q85" s="320" t="s">
        <v>196</v>
      </c>
      <c r="R85" s="104"/>
      <c r="S85" s="104"/>
      <c r="T85" s="104"/>
      <c r="U85" s="104"/>
      <c r="V85" s="104"/>
      <c r="W85" s="320" t="s">
        <v>0</v>
      </c>
      <c r="X85" s="104"/>
      <c r="Y85" s="105">
        <f>L85*P85</f>
        <v>11000</v>
      </c>
      <c r="Z85" s="114" t="s">
        <v>133</v>
      </c>
      <c r="AA85" s="281">
        <v>10400</v>
      </c>
      <c r="AB85" s="156">
        <v>600</v>
      </c>
      <c r="AC85" s="157"/>
      <c r="AD85" s="26">
        <f>AE85+AF85</f>
        <v>10400</v>
      </c>
      <c r="AE85" s="26">
        <v>10400</v>
      </c>
    </row>
    <row r="86" spans="1:32" ht="28.5" customHeight="1" x14ac:dyDescent="0.15">
      <c r="A86" s="599"/>
      <c r="B86" s="558"/>
      <c r="C86" s="558"/>
      <c r="D86" s="574"/>
      <c r="E86" s="568"/>
      <c r="F86" s="578"/>
      <c r="G86" s="147" t="s">
        <v>325</v>
      </c>
      <c r="H86" s="148"/>
      <c r="I86" s="149"/>
      <c r="J86" s="103"/>
      <c r="K86" s="103"/>
      <c r="L86" s="572">
        <v>100000</v>
      </c>
      <c r="M86" s="572"/>
      <c r="N86" s="318" t="s">
        <v>133</v>
      </c>
      <c r="O86" s="318" t="s">
        <v>131</v>
      </c>
      <c r="P86" s="318">
        <v>1</v>
      </c>
      <c r="Q86" s="318" t="s">
        <v>81</v>
      </c>
      <c r="R86" s="103"/>
      <c r="S86" s="103"/>
      <c r="T86" s="103"/>
      <c r="U86" s="103"/>
      <c r="V86" s="103"/>
      <c r="W86" s="318" t="s">
        <v>0</v>
      </c>
      <c r="X86" s="103"/>
      <c r="Y86" s="101">
        <f>L86*P86</f>
        <v>100000</v>
      </c>
      <c r="Z86" s="115" t="s">
        <v>133</v>
      </c>
      <c r="AA86" s="281"/>
      <c r="AB86" s="156">
        <v>100000</v>
      </c>
      <c r="AC86" s="157"/>
    </row>
    <row r="87" spans="1:32" ht="28.5" customHeight="1" x14ac:dyDescent="0.15">
      <c r="A87" s="599"/>
      <c r="B87" s="558"/>
      <c r="C87" s="559"/>
      <c r="D87" s="561"/>
      <c r="E87" s="570"/>
      <c r="F87" s="578"/>
      <c r="G87" s="594" t="s">
        <v>32</v>
      </c>
      <c r="H87" s="573"/>
      <c r="I87" s="117"/>
      <c r="J87" s="118"/>
      <c r="K87" s="117"/>
      <c r="L87" s="117"/>
      <c r="M87" s="117"/>
      <c r="N87" s="118"/>
      <c r="O87" s="118"/>
      <c r="P87" s="319"/>
      <c r="Q87" s="118"/>
      <c r="R87" s="118"/>
      <c r="S87" s="118"/>
      <c r="T87" s="118"/>
      <c r="U87" s="118"/>
      <c r="V87" s="118"/>
      <c r="W87" s="118"/>
      <c r="X87" s="118"/>
      <c r="Y87" s="117">
        <f>SUM(Y85:Y86)</f>
        <v>111000</v>
      </c>
      <c r="Z87" s="276" t="s">
        <v>133</v>
      </c>
      <c r="AA87" s="281"/>
      <c r="AB87" s="156"/>
      <c r="AC87" s="157"/>
    </row>
    <row r="88" spans="1:32" ht="28.5" customHeight="1" x14ac:dyDescent="0.15">
      <c r="A88" s="599"/>
      <c r="B88" s="558"/>
      <c r="C88" s="557" t="s">
        <v>47</v>
      </c>
      <c r="D88" s="560">
        <f>ROUNDUP(Y96,-3)</f>
        <v>6047000</v>
      </c>
      <c r="E88" s="567">
        <v>6800000</v>
      </c>
      <c r="F88" s="564">
        <f>D88-E88</f>
        <v>-753000</v>
      </c>
      <c r="G88" s="119" t="s">
        <v>326</v>
      </c>
      <c r="H88" s="120"/>
      <c r="I88" s="120"/>
      <c r="J88" s="120"/>
      <c r="K88" s="105"/>
      <c r="L88" s="105"/>
      <c r="M88" s="105"/>
      <c r="N88" s="104"/>
      <c r="O88" s="104"/>
      <c r="P88" s="320"/>
      <c r="Q88" s="104"/>
      <c r="R88" s="104"/>
      <c r="S88" s="104"/>
      <c r="T88" s="104"/>
      <c r="U88" s="104"/>
      <c r="V88" s="104"/>
      <c r="W88" s="104"/>
      <c r="X88" s="104"/>
      <c r="Y88" s="105"/>
      <c r="Z88" s="114"/>
      <c r="AA88" s="281"/>
      <c r="AB88" s="156"/>
      <c r="AC88" s="157"/>
    </row>
    <row r="89" spans="1:32" ht="28.5" customHeight="1" x14ac:dyDescent="0.15">
      <c r="A89" s="599"/>
      <c r="B89" s="558"/>
      <c r="C89" s="558"/>
      <c r="D89" s="574"/>
      <c r="E89" s="568"/>
      <c r="F89" s="578"/>
      <c r="G89" s="139" t="s">
        <v>254</v>
      </c>
      <c r="H89" s="140"/>
      <c r="I89" s="141"/>
      <c r="J89" s="103"/>
      <c r="K89" s="103"/>
      <c r="L89" s="572">
        <v>1200000</v>
      </c>
      <c r="M89" s="572"/>
      <c r="N89" s="318" t="s">
        <v>133</v>
      </c>
      <c r="O89" s="318" t="s">
        <v>131</v>
      </c>
      <c r="P89" s="318">
        <v>1</v>
      </c>
      <c r="Q89" s="318" t="s">
        <v>81</v>
      </c>
      <c r="R89" s="103"/>
      <c r="S89" s="318"/>
      <c r="T89" s="103"/>
      <c r="U89" s="103"/>
      <c r="V89" s="103"/>
      <c r="W89" s="318" t="s">
        <v>0</v>
      </c>
      <c r="X89" s="103"/>
      <c r="Y89" s="101">
        <f>L89*P89</f>
        <v>1200000</v>
      </c>
      <c r="Z89" s="115" t="s">
        <v>133</v>
      </c>
      <c r="AA89" s="281">
        <v>1200000</v>
      </c>
      <c r="AB89" s="156"/>
      <c r="AC89" s="157"/>
      <c r="AD89" s="26">
        <f>AE89+AF89</f>
        <v>1200000</v>
      </c>
      <c r="AE89" s="26">
        <v>1200000</v>
      </c>
    </row>
    <row r="90" spans="1:32" ht="28.5" customHeight="1" x14ac:dyDescent="0.15">
      <c r="A90" s="599"/>
      <c r="B90" s="558"/>
      <c r="C90" s="558"/>
      <c r="D90" s="574"/>
      <c r="E90" s="568"/>
      <c r="F90" s="578"/>
      <c r="G90" s="139" t="s">
        <v>253</v>
      </c>
      <c r="H90" s="140"/>
      <c r="I90" s="141"/>
      <c r="J90" s="103"/>
      <c r="K90" s="103"/>
      <c r="L90" s="572">
        <v>1505000</v>
      </c>
      <c r="M90" s="572"/>
      <c r="N90" s="318" t="s">
        <v>133</v>
      </c>
      <c r="O90" s="318" t="s">
        <v>131</v>
      </c>
      <c r="P90" s="318">
        <v>2</v>
      </c>
      <c r="Q90" s="318" t="s">
        <v>81</v>
      </c>
      <c r="R90" s="103"/>
      <c r="S90" s="318"/>
      <c r="T90" s="103"/>
      <c r="U90" s="103"/>
      <c r="V90" s="103"/>
      <c r="W90" s="318" t="s">
        <v>0</v>
      </c>
      <c r="X90" s="103"/>
      <c r="Y90" s="101">
        <f>L90*P90</f>
        <v>3010000</v>
      </c>
      <c r="Z90" s="115" t="s">
        <v>133</v>
      </c>
      <c r="AA90" s="281">
        <v>3009610</v>
      </c>
      <c r="AB90" s="156">
        <v>390</v>
      </c>
      <c r="AC90" s="157"/>
      <c r="AD90" s="26">
        <f>AE90+AF90</f>
        <v>3009610</v>
      </c>
      <c r="AE90" s="26">
        <v>3009610</v>
      </c>
    </row>
    <row r="91" spans="1:32" ht="28.5" customHeight="1" x14ac:dyDescent="0.15">
      <c r="A91" s="599"/>
      <c r="B91" s="558"/>
      <c r="C91" s="558"/>
      <c r="D91" s="574"/>
      <c r="E91" s="568"/>
      <c r="F91" s="578"/>
      <c r="G91" s="139" t="s">
        <v>372</v>
      </c>
      <c r="H91" s="140"/>
      <c r="I91" s="141"/>
      <c r="J91" s="103"/>
      <c r="K91" s="103"/>
      <c r="L91" s="572">
        <v>1158000</v>
      </c>
      <c r="M91" s="572"/>
      <c r="N91" s="318" t="s">
        <v>133</v>
      </c>
      <c r="O91" s="318" t="s">
        <v>131</v>
      </c>
      <c r="P91" s="318">
        <v>1</v>
      </c>
      <c r="Q91" s="318" t="s">
        <v>81</v>
      </c>
      <c r="R91" s="103"/>
      <c r="S91" s="318"/>
      <c r="T91" s="103"/>
      <c r="U91" s="103"/>
      <c r="V91" s="103"/>
      <c r="W91" s="318" t="s">
        <v>0</v>
      </c>
      <c r="X91" s="103"/>
      <c r="Y91" s="101">
        <f>L91*P91</f>
        <v>1158000</v>
      </c>
      <c r="Z91" s="115" t="s">
        <v>133</v>
      </c>
      <c r="AA91" s="281"/>
      <c r="AB91" s="156">
        <v>1158000</v>
      </c>
      <c r="AC91" s="157"/>
    </row>
    <row r="92" spans="1:32" ht="28.5" customHeight="1" x14ac:dyDescent="0.15">
      <c r="A92" s="599"/>
      <c r="B92" s="558"/>
      <c r="C92" s="558"/>
      <c r="D92" s="574"/>
      <c r="E92" s="568"/>
      <c r="F92" s="578"/>
      <c r="G92" s="123" t="s">
        <v>327</v>
      </c>
      <c r="H92" s="124"/>
      <c r="I92" s="124"/>
      <c r="J92" s="124"/>
      <c r="K92" s="101"/>
      <c r="L92" s="101"/>
      <c r="M92" s="101"/>
      <c r="N92" s="318"/>
      <c r="O92" s="318"/>
      <c r="P92" s="318"/>
      <c r="Q92" s="318"/>
      <c r="R92" s="103"/>
      <c r="S92" s="318"/>
      <c r="T92" s="103"/>
      <c r="U92" s="103"/>
      <c r="V92" s="103"/>
      <c r="W92" s="318"/>
      <c r="X92" s="103"/>
      <c r="Y92" s="101"/>
      <c r="Z92" s="115"/>
      <c r="AA92" s="281"/>
      <c r="AB92" s="156"/>
      <c r="AC92" s="157"/>
    </row>
    <row r="93" spans="1:32" ht="28.5" customHeight="1" x14ac:dyDescent="0.15">
      <c r="A93" s="599"/>
      <c r="B93" s="558"/>
      <c r="C93" s="558"/>
      <c r="D93" s="574"/>
      <c r="E93" s="568"/>
      <c r="F93" s="578"/>
      <c r="G93" s="142" t="s">
        <v>276</v>
      </c>
      <c r="H93" s="143"/>
      <c r="I93" s="143"/>
      <c r="J93" s="143"/>
      <c r="K93" s="101"/>
      <c r="L93" s="572">
        <v>384000</v>
      </c>
      <c r="M93" s="572"/>
      <c r="N93" s="318" t="s">
        <v>219</v>
      </c>
      <c r="O93" s="318" t="s">
        <v>220</v>
      </c>
      <c r="P93" s="318">
        <v>1</v>
      </c>
      <c r="Q93" s="318" t="s">
        <v>196</v>
      </c>
      <c r="R93" s="103"/>
      <c r="S93" s="318"/>
      <c r="T93" s="103"/>
      <c r="U93" s="103"/>
      <c r="V93" s="103"/>
      <c r="W93" s="318" t="s">
        <v>142</v>
      </c>
      <c r="X93" s="103"/>
      <c r="Y93" s="101">
        <f>L93*P93</f>
        <v>384000</v>
      </c>
      <c r="Z93" s="115" t="s">
        <v>219</v>
      </c>
      <c r="AA93" s="281">
        <v>384000</v>
      </c>
      <c r="AB93" s="156"/>
      <c r="AC93" s="157"/>
      <c r="AD93" s="26">
        <f>AE93+AF93</f>
        <v>384000</v>
      </c>
      <c r="AE93" s="26">
        <v>384000</v>
      </c>
    </row>
    <row r="94" spans="1:32" ht="28.5" customHeight="1" x14ac:dyDescent="0.15">
      <c r="A94" s="599"/>
      <c r="B94" s="558"/>
      <c r="C94" s="558"/>
      <c r="D94" s="574"/>
      <c r="E94" s="568"/>
      <c r="F94" s="578"/>
      <c r="G94" s="139" t="s">
        <v>248</v>
      </c>
      <c r="H94" s="140"/>
      <c r="I94" s="141"/>
      <c r="J94" s="103"/>
      <c r="K94" s="103"/>
      <c r="L94" s="572">
        <v>38500</v>
      </c>
      <c r="M94" s="572"/>
      <c r="N94" s="318" t="s">
        <v>219</v>
      </c>
      <c r="O94" s="318" t="s">
        <v>131</v>
      </c>
      <c r="P94" s="318">
        <v>4</v>
      </c>
      <c r="Q94" s="318" t="s">
        <v>81</v>
      </c>
      <c r="R94" s="103"/>
      <c r="S94" s="318"/>
      <c r="T94" s="103"/>
      <c r="U94" s="103"/>
      <c r="V94" s="103"/>
      <c r="W94" s="318" t="s">
        <v>0</v>
      </c>
      <c r="X94" s="103"/>
      <c r="Y94" s="101">
        <f>L94*P94</f>
        <v>154000</v>
      </c>
      <c r="Z94" s="115" t="s">
        <v>133</v>
      </c>
      <c r="AA94" s="281">
        <v>154000</v>
      </c>
      <c r="AB94" s="156"/>
      <c r="AC94" s="157"/>
      <c r="AD94" s="26">
        <f>AE94+AF94</f>
        <v>154000</v>
      </c>
      <c r="AE94" s="26">
        <f>126000</f>
        <v>126000</v>
      </c>
      <c r="AF94" s="26">
        <v>28000</v>
      </c>
    </row>
    <row r="95" spans="1:32" ht="28.5" customHeight="1" x14ac:dyDescent="0.15">
      <c r="A95" s="599"/>
      <c r="B95" s="558"/>
      <c r="C95" s="558"/>
      <c r="D95" s="574"/>
      <c r="E95" s="568"/>
      <c r="F95" s="578"/>
      <c r="G95" s="102" t="s">
        <v>255</v>
      </c>
      <c r="H95" s="106"/>
      <c r="I95" s="101"/>
      <c r="J95" s="318"/>
      <c r="K95" s="103"/>
      <c r="L95" s="572"/>
      <c r="M95" s="572"/>
      <c r="N95" s="318"/>
      <c r="O95" s="318"/>
      <c r="P95" s="318"/>
      <c r="Q95" s="318"/>
      <c r="R95" s="318"/>
      <c r="S95" s="318"/>
      <c r="T95" s="318"/>
      <c r="U95" s="318"/>
      <c r="V95" s="318"/>
      <c r="W95" s="318" t="s">
        <v>0</v>
      </c>
      <c r="X95" s="318"/>
      <c r="Y95" s="101">
        <v>141000</v>
      </c>
      <c r="Z95" s="115" t="s">
        <v>133</v>
      </c>
      <c r="AA95" s="281"/>
      <c r="AB95" s="156">
        <v>510</v>
      </c>
      <c r="AC95" s="157">
        <v>140490</v>
      </c>
    </row>
    <row r="96" spans="1:32" ht="28.5" customHeight="1" x14ac:dyDescent="0.15">
      <c r="A96" s="599"/>
      <c r="B96" s="558"/>
      <c r="C96" s="559"/>
      <c r="D96" s="561"/>
      <c r="E96" s="570"/>
      <c r="F96" s="565"/>
      <c r="G96" s="573" t="s">
        <v>32</v>
      </c>
      <c r="H96" s="573"/>
      <c r="I96" s="117"/>
      <c r="J96" s="319"/>
      <c r="K96" s="319"/>
      <c r="L96" s="319"/>
      <c r="M96" s="319"/>
      <c r="N96" s="319"/>
      <c r="O96" s="319"/>
      <c r="P96" s="319"/>
      <c r="Q96" s="319"/>
      <c r="R96" s="319"/>
      <c r="S96" s="319"/>
      <c r="T96" s="319"/>
      <c r="U96" s="319"/>
      <c r="V96" s="319"/>
      <c r="W96" s="319"/>
      <c r="X96" s="319"/>
      <c r="Y96" s="117">
        <f>SUM(Y89:Y95)</f>
        <v>6047000</v>
      </c>
      <c r="Z96" s="276" t="s">
        <v>133</v>
      </c>
      <c r="AA96" s="281"/>
      <c r="AB96" s="156"/>
      <c r="AC96" s="157"/>
    </row>
    <row r="97" spans="1:29" ht="28.5" customHeight="1" x14ac:dyDescent="0.15">
      <c r="A97" s="599"/>
      <c r="B97" s="558"/>
      <c r="C97" s="557" t="s">
        <v>425</v>
      </c>
      <c r="D97" s="560">
        <f>ROUNDUP(Y100,-3)</f>
        <v>4051000</v>
      </c>
      <c r="E97" s="575">
        <v>0</v>
      </c>
      <c r="F97" s="564">
        <f>D97-E97</f>
        <v>4051000</v>
      </c>
      <c r="G97" s="289" t="s">
        <v>375</v>
      </c>
      <c r="H97" s="106"/>
      <c r="I97" s="101"/>
      <c r="J97" s="318"/>
      <c r="K97" s="103"/>
      <c r="L97" s="572">
        <v>1775000</v>
      </c>
      <c r="M97" s="572"/>
      <c r="N97" s="318" t="s">
        <v>133</v>
      </c>
      <c r="O97" s="318" t="s">
        <v>131</v>
      </c>
      <c r="P97" s="318">
        <v>1</v>
      </c>
      <c r="Q97" s="318" t="s">
        <v>81</v>
      </c>
      <c r="R97" s="318"/>
      <c r="S97" s="318"/>
      <c r="T97" s="318"/>
      <c r="U97" s="318"/>
      <c r="V97" s="318"/>
      <c r="W97" s="318" t="s">
        <v>0</v>
      </c>
      <c r="X97" s="318"/>
      <c r="Y97" s="101">
        <f>L97*P97</f>
        <v>1775000</v>
      </c>
      <c r="Z97" s="115" t="s">
        <v>133</v>
      </c>
      <c r="AA97" s="281"/>
      <c r="AB97" s="156">
        <v>1775000</v>
      </c>
      <c r="AC97" s="157"/>
    </row>
    <row r="98" spans="1:29" ht="28.5" customHeight="1" x14ac:dyDescent="0.15">
      <c r="A98" s="599"/>
      <c r="B98" s="558"/>
      <c r="C98" s="558"/>
      <c r="D98" s="574"/>
      <c r="E98" s="576"/>
      <c r="F98" s="578"/>
      <c r="G98" s="291" t="s">
        <v>376</v>
      </c>
      <c r="H98" s="143"/>
      <c r="I98" s="143"/>
      <c r="J98" s="143"/>
      <c r="K98" s="101"/>
      <c r="L98" s="572">
        <v>1775000</v>
      </c>
      <c r="M98" s="572"/>
      <c r="N98" s="318" t="s">
        <v>219</v>
      </c>
      <c r="O98" s="318" t="s">
        <v>220</v>
      </c>
      <c r="P98" s="318">
        <v>1</v>
      </c>
      <c r="Q98" s="318" t="s">
        <v>196</v>
      </c>
      <c r="R98" s="103"/>
      <c r="S98" s="318"/>
      <c r="T98" s="103"/>
      <c r="U98" s="103"/>
      <c r="V98" s="103"/>
      <c r="W98" s="318" t="s">
        <v>142</v>
      </c>
      <c r="X98" s="103"/>
      <c r="Y98" s="101">
        <f>L98*P98</f>
        <v>1775000</v>
      </c>
      <c r="Z98" s="115" t="s">
        <v>219</v>
      </c>
      <c r="AA98" s="281"/>
      <c r="AB98" s="156">
        <v>1775000</v>
      </c>
      <c r="AC98" s="157"/>
    </row>
    <row r="99" spans="1:29" ht="28.5" customHeight="1" x14ac:dyDescent="0.15">
      <c r="A99" s="599"/>
      <c r="B99" s="558"/>
      <c r="C99" s="558"/>
      <c r="D99" s="574"/>
      <c r="E99" s="576"/>
      <c r="F99" s="578"/>
      <c r="G99" s="292" t="s">
        <v>377</v>
      </c>
      <c r="H99" s="140"/>
      <c r="I99" s="141"/>
      <c r="J99" s="103"/>
      <c r="K99" s="103"/>
      <c r="L99" s="572">
        <v>501000</v>
      </c>
      <c r="M99" s="572"/>
      <c r="N99" s="318" t="s">
        <v>219</v>
      </c>
      <c r="O99" s="318" t="s">
        <v>131</v>
      </c>
      <c r="P99" s="318">
        <v>1</v>
      </c>
      <c r="Q99" s="318" t="s">
        <v>81</v>
      </c>
      <c r="R99" s="103"/>
      <c r="S99" s="318"/>
      <c r="T99" s="103"/>
      <c r="U99" s="103"/>
      <c r="V99" s="103"/>
      <c r="W99" s="318" t="s">
        <v>0</v>
      </c>
      <c r="X99" s="103"/>
      <c r="Y99" s="101">
        <f>L99*P99</f>
        <v>501000</v>
      </c>
      <c r="Z99" s="115" t="s">
        <v>133</v>
      </c>
      <c r="AA99" s="281"/>
      <c r="AB99" s="156">
        <v>501000</v>
      </c>
      <c r="AC99" s="157"/>
    </row>
    <row r="100" spans="1:29" ht="28.5" customHeight="1" x14ac:dyDescent="0.15">
      <c r="A100" s="599"/>
      <c r="B100" s="558"/>
      <c r="C100" s="559"/>
      <c r="D100" s="561"/>
      <c r="E100" s="577"/>
      <c r="F100" s="565"/>
      <c r="G100" s="573" t="s">
        <v>32</v>
      </c>
      <c r="H100" s="573"/>
      <c r="I100" s="117"/>
      <c r="J100" s="319"/>
      <c r="K100" s="319"/>
      <c r="L100" s="319"/>
      <c r="M100" s="319"/>
      <c r="N100" s="319"/>
      <c r="O100" s="319"/>
      <c r="P100" s="319"/>
      <c r="Q100" s="319"/>
      <c r="R100" s="319"/>
      <c r="S100" s="319"/>
      <c r="T100" s="319"/>
      <c r="U100" s="319"/>
      <c r="V100" s="319"/>
      <c r="W100" s="319"/>
      <c r="X100" s="319"/>
      <c r="Y100" s="117">
        <f>SUM(Y97:Y99)</f>
        <v>4051000</v>
      </c>
      <c r="Z100" s="276" t="s">
        <v>133</v>
      </c>
      <c r="AA100" s="281"/>
      <c r="AB100" s="156"/>
      <c r="AC100" s="157"/>
    </row>
    <row r="101" spans="1:29" ht="28.5" customHeight="1" x14ac:dyDescent="0.15">
      <c r="A101" s="599"/>
      <c r="B101" s="558"/>
      <c r="C101" s="557" t="s">
        <v>426</v>
      </c>
      <c r="D101" s="560">
        <f>ROUNDUP(Y102,-3)</f>
        <v>6668000</v>
      </c>
      <c r="E101" s="562" t="s">
        <v>384</v>
      </c>
      <c r="F101" s="564">
        <f>D101-E101</f>
        <v>6668000</v>
      </c>
      <c r="G101" s="289" t="s">
        <v>381</v>
      </c>
      <c r="H101" s="106"/>
      <c r="I101" s="101"/>
      <c r="J101" s="318"/>
      <c r="K101" s="103"/>
      <c r="L101" s="572">
        <v>6668000</v>
      </c>
      <c r="M101" s="572"/>
      <c r="N101" s="318" t="s">
        <v>133</v>
      </c>
      <c r="O101" s="318" t="s">
        <v>131</v>
      </c>
      <c r="P101" s="318">
        <v>1</v>
      </c>
      <c r="Q101" s="318" t="s">
        <v>81</v>
      </c>
      <c r="R101" s="318"/>
      <c r="S101" s="318"/>
      <c r="T101" s="318"/>
      <c r="U101" s="318"/>
      <c r="V101" s="318"/>
      <c r="W101" s="318" t="s">
        <v>0</v>
      </c>
      <c r="X101" s="318"/>
      <c r="Y101" s="101">
        <f>L101*P101</f>
        <v>6668000</v>
      </c>
      <c r="Z101" s="115" t="s">
        <v>133</v>
      </c>
      <c r="AA101" s="281"/>
      <c r="AB101" s="156">
        <v>6668000</v>
      </c>
      <c r="AC101" s="157"/>
    </row>
    <row r="102" spans="1:29" ht="28.5" customHeight="1" x14ac:dyDescent="0.15">
      <c r="A102" s="599"/>
      <c r="B102" s="558"/>
      <c r="C102" s="559"/>
      <c r="D102" s="561"/>
      <c r="E102" s="563"/>
      <c r="F102" s="565"/>
      <c r="G102" s="573" t="s">
        <v>32</v>
      </c>
      <c r="H102" s="573"/>
      <c r="I102" s="117"/>
      <c r="J102" s="319"/>
      <c r="K102" s="319"/>
      <c r="L102" s="319"/>
      <c r="M102" s="319"/>
      <c r="N102" s="319"/>
      <c r="O102" s="319"/>
      <c r="P102" s="319"/>
      <c r="Q102" s="319"/>
      <c r="R102" s="319"/>
      <c r="S102" s="319"/>
      <c r="T102" s="319"/>
      <c r="U102" s="319"/>
      <c r="V102" s="319"/>
      <c r="W102" s="319"/>
      <c r="X102" s="319"/>
      <c r="Y102" s="117">
        <f>SUM(Y101)</f>
        <v>6668000</v>
      </c>
      <c r="Z102" s="276" t="s">
        <v>133</v>
      </c>
      <c r="AA102" s="281"/>
      <c r="AB102" s="156"/>
      <c r="AC102" s="157"/>
    </row>
    <row r="103" spans="1:29" ht="28.5" customHeight="1" x14ac:dyDescent="0.15">
      <c r="A103" s="599"/>
      <c r="B103" s="558"/>
      <c r="C103" s="557" t="s">
        <v>405</v>
      </c>
      <c r="D103" s="560">
        <f>ROUNDUP(Y104,-3)</f>
        <v>15200000</v>
      </c>
      <c r="E103" s="562" t="s">
        <v>384</v>
      </c>
      <c r="F103" s="564">
        <f>D103-E103</f>
        <v>15200000</v>
      </c>
      <c r="G103" s="289" t="s">
        <v>374</v>
      </c>
      <c r="H103" s="106"/>
      <c r="I103" s="101"/>
      <c r="J103" s="318"/>
      <c r="K103" s="103"/>
      <c r="L103" s="572">
        <v>15200000</v>
      </c>
      <c r="M103" s="572"/>
      <c r="N103" s="318" t="s">
        <v>133</v>
      </c>
      <c r="O103" s="318" t="s">
        <v>131</v>
      </c>
      <c r="P103" s="318">
        <v>1</v>
      </c>
      <c r="Q103" s="318" t="s">
        <v>81</v>
      </c>
      <c r="R103" s="318"/>
      <c r="S103" s="318"/>
      <c r="T103" s="318"/>
      <c r="U103" s="318"/>
      <c r="V103" s="318"/>
      <c r="W103" s="318" t="s">
        <v>0</v>
      </c>
      <c r="X103" s="318"/>
      <c r="Y103" s="101">
        <f>L103*P103</f>
        <v>15200000</v>
      </c>
      <c r="Z103" s="115" t="s">
        <v>133</v>
      </c>
      <c r="AA103" s="281"/>
      <c r="AB103" s="156">
        <v>14986635</v>
      </c>
      <c r="AC103" s="157">
        <v>213365</v>
      </c>
    </row>
    <row r="104" spans="1:29" ht="28.5" customHeight="1" x14ac:dyDescent="0.15">
      <c r="A104" s="600"/>
      <c r="B104" s="559"/>
      <c r="C104" s="559"/>
      <c r="D104" s="561"/>
      <c r="E104" s="563"/>
      <c r="F104" s="565"/>
      <c r="G104" s="573" t="s">
        <v>32</v>
      </c>
      <c r="H104" s="573"/>
      <c r="I104" s="117"/>
      <c r="J104" s="319"/>
      <c r="K104" s="319"/>
      <c r="L104" s="319"/>
      <c r="M104" s="319"/>
      <c r="N104" s="319"/>
      <c r="O104" s="319"/>
      <c r="P104" s="319"/>
      <c r="Q104" s="319"/>
      <c r="R104" s="319"/>
      <c r="S104" s="319"/>
      <c r="T104" s="319"/>
      <c r="U104" s="319"/>
      <c r="V104" s="319"/>
      <c r="W104" s="319"/>
      <c r="X104" s="319"/>
      <c r="Y104" s="117">
        <f>SUM(Y103)</f>
        <v>15200000</v>
      </c>
      <c r="Z104" s="276" t="s">
        <v>133</v>
      </c>
      <c r="AA104" s="281"/>
      <c r="AB104" s="156"/>
      <c r="AC104" s="157"/>
    </row>
    <row r="105" spans="1:29" ht="28.5" customHeight="1" x14ac:dyDescent="0.15">
      <c r="A105" s="151" t="s">
        <v>340</v>
      </c>
      <c r="B105" s="134" t="s">
        <v>340</v>
      </c>
      <c r="C105" s="288" t="s">
        <v>74</v>
      </c>
      <c r="D105" s="298">
        <f>ROUNDUP(Y105,-3)</f>
        <v>0</v>
      </c>
      <c r="E105" s="109">
        <v>6000</v>
      </c>
      <c r="F105" s="109">
        <f>D105-E105</f>
        <v>-6000</v>
      </c>
      <c r="G105" s="135" t="s">
        <v>424</v>
      </c>
      <c r="H105" s="136"/>
      <c r="I105" s="136"/>
      <c r="J105" s="92"/>
      <c r="K105" s="92"/>
      <c r="L105" s="136"/>
      <c r="M105" s="136"/>
      <c r="N105" s="136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8">
        <v>0</v>
      </c>
      <c r="Z105" s="277" t="s">
        <v>133</v>
      </c>
      <c r="AA105" s="281"/>
      <c r="AB105" s="156"/>
      <c r="AC105" s="157"/>
    </row>
    <row r="106" spans="1:29" ht="28.5" customHeight="1" x14ac:dyDescent="0.15">
      <c r="A106" s="651" t="s">
        <v>364</v>
      </c>
      <c r="B106" s="557" t="s">
        <v>364</v>
      </c>
      <c r="C106" s="93" t="s">
        <v>2</v>
      </c>
      <c r="D106" s="89">
        <f>SUM(D107:D111)</f>
        <v>13705000</v>
      </c>
      <c r="E106" s="89">
        <f>SUM(E107:E111)</f>
        <v>8532000</v>
      </c>
      <c r="F106" s="89">
        <f>SUM(F107:F111)</f>
        <v>5173000</v>
      </c>
      <c r="G106" s="135"/>
      <c r="H106" s="136"/>
      <c r="I106" s="136"/>
      <c r="J106" s="92"/>
      <c r="K106" s="92"/>
      <c r="L106" s="136"/>
      <c r="M106" s="136"/>
      <c r="N106" s="136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8"/>
      <c r="Z106" s="414"/>
      <c r="AA106" s="294"/>
      <c r="AB106" s="295"/>
      <c r="AC106" s="296"/>
    </row>
    <row r="107" spans="1:29" ht="28.5" customHeight="1" x14ac:dyDescent="0.15">
      <c r="A107" s="599"/>
      <c r="B107" s="558"/>
      <c r="C107" s="441" t="s">
        <v>379</v>
      </c>
      <c r="D107" s="109">
        <f>ROUNDUP(Y107,-3)</f>
        <v>950000</v>
      </c>
      <c r="E107" s="298">
        <v>0</v>
      </c>
      <c r="F107" s="297">
        <f>D107-E107</f>
        <v>950000</v>
      </c>
      <c r="G107" s="135" t="s">
        <v>380</v>
      </c>
      <c r="H107" s="136"/>
      <c r="I107" s="136"/>
      <c r="J107" s="92"/>
      <c r="K107" s="92"/>
      <c r="L107" s="136"/>
      <c r="M107" s="136"/>
      <c r="N107" s="136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8">
        <v>950000</v>
      </c>
      <c r="Z107" s="414" t="s">
        <v>219</v>
      </c>
      <c r="AA107" s="294"/>
      <c r="AB107" s="295">
        <v>950000</v>
      </c>
      <c r="AC107" s="296"/>
    </row>
    <row r="108" spans="1:29" ht="28.5" customHeight="1" x14ac:dyDescent="0.15">
      <c r="A108" s="599"/>
      <c r="B108" s="558"/>
      <c r="C108" s="557" t="s">
        <v>75</v>
      </c>
      <c r="D108" s="567">
        <f>ROUNDUP(Y111,-3)</f>
        <v>12755000</v>
      </c>
      <c r="E108" s="567">
        <v>8532000</v>
      </c>
      <c r="F108" s="567">
        <f>D108-E108</f>
        <v>4223000</v>
      </c>
      <c r="G108" s="289" t="s">
        <v>421</v>
      </c>
      <c r="H108" s="442"/>
      <c r="I108" s="443"/>
      <c r="J108" s="417"/>
      <c r="K108" s="416"/>
      <c r="L108" s="571">
        <v>9650000</v>
      </c>
      <c r="M108" s="571"/>
      <c r="N108" s="417" t="s">
        <v>133</v>
      </c>
      <c r="O108" s="417" t="s">
        <v>131</v>
      </c>
      <c r="P108" s="417">
        <v>1</v>
      </c>
      <c r="Q108" s="417" t="s">
        <v>81</v>
      </c>
      <c r="R108" s="417"/>
      <c r="S108" s="417"/>
      <c r="T108" s="417"/>
      <c r="U108" s="417"/>
      <c r="V108" s="417"/>
      <c r="W108" s="417" t="s">
        <v>0</v>
      </c>
      <c r="X108" s="417"/>
      <c r="Y108" s="443">
        <f>L108*P108</f>
        <v>9650000</v>
      </c>
      <c r="Z108" s="418" t="s">
        <v>133</v>
      </c>
      <c r="AA108" s="294">
        <f>9650000-134930</f>
        <v>9515070</v>
      </c>
      <c r="AB108" s="295">
        <v>134930</v>
      </c>
      <c r="AC108" s="296"/>
    </row>
    <row r="109" spans="1:29" ht="28.5" customHeight="1" x14ac:dyDescent="0.15">
      <c r="A109" s="599"/>
      <c r="B109" s="558"/>
      <c r="C109" s="558"/>
      <c r="D109" s="568"/>
      <c r="E109" s="568"/>
      <c r="F109" s="568"/>
      <c r="G109" s="291" t="s">
        <v>422</v>
      </c>
      <c r="H109" s="143"/>
      <c r="I109" s="143"/>
      <c r="J109" s="143"/>
      <c r="K109" s="101"/>
      <c r="L109" s="572">
        <v>3100000</v>
      </c>
      <c r="M109" s="572"/>
      <c r="N109" s="318" t="s">
        <v>219</v>
      </c>
      <c r="O109" s="318" t="s">
        <v>220</v>
      </c>
      <c r="P109" s="318">
        <v>1</v>
      </c>
      <c r="Q109" s="318" t="s">
        <v>196</v>
      </c>
      <c r="R109" s="103"/>
      <c r="S109" s="318"/>
      <c r="T109" s="103"/>
      <c r="U109" s="103"/>
      <c r="V109" s="103"/>
      <c r="W109" s="318" t="s">
        <v>142</v>
      </c>
      <c r="X109" s="103"/>
      <c r="Y109" s="101">
        <f>L109*P109</f>
        <v>3100000</v>
      </c>
      <c r="Z109" s="115" t="s">
        <v>219</v>
      </c>
      <c r="AA109" s="294">
        <v>3100000</v>
      </c>
      <c r="AB109" s="295"/>
      <c r="AC109" s="296"/>
    </row>
    <row r="110" spans="1:29" ht="28.5" customHeight="1" x14ac:dyDescent="0.15">
      <c r="A110" s="599"/>
      <c r="B110" s="558"/>
      <c r="C110" s="558"/>
      <c r="D110" s="568"/>
      <c r="E110" s="568"/>
      <c r="F110" s="568"/>
      <c r="G110" s="292" t="s">
        <v>423</v>
      </c>
      <c r="H110" s="140"/>
      <c r="I110" s="141"/>
      <c r="J110" s="103"/>
      <c r="K110" s="103"/>
      <c r="L110" s="572">
        <v>5000</v>
      </c>
      <c r="M110" s="572"/>
      <c r="N110" s="318" t="s">
        <v>219</v>
      </c>
      <c r="O110" s="318" t="s">
        <v>131</v>
      </c>
      <c r="P110" s="318">
        <v>1</v>
      </c>
      <c r="Q110" s="318" t="s">
        <v>81</v>
      </c>
      <c r="R110" s="103"/>
      <c r="S110" s="318"/>
      <c r="T110" s="103"/>
      <c r="U110" s="103"/>
      <c r="V110" s="103"/>
      <c r="W110" s="318" t="s">
        <v>0</v>
      </c>
      <c r="X110" s="103"/>
      <c r="Y110" s="101">
        <f>L110*P110</f>
        <v>5000</v>
      </c>
      <c r="Z110" s="115" t="s">
        <v>133</v>
      </c>
      <c r="AA110" s="294">
        <v>5000</v>
      </c>
      <c r="AB110" s="295"/>
      <c r="AC110" s="296"/>
    </row>
    <row r="111" spans="1:29" ht="28.5" customHeight="1" thickBot="1" x14ac:dyDescent="0.2">
      <c r="A111" s="652"/>
      <c r="B111" s="566"/>
      <c r="C111" s="566"/>
      <c r="D111" s="569"/>
      <c r="E111" s="570"/>
      <c r="F111" s="569"/>
      <c r="G111" s="573" t="s">
        <v>32</v>
      </c>
      <c r="H111" s="573"/>
      <c r="I111" s="117"/>
      <c r="J111" s="319"/>
      <c r="K111" s="319"/>
      <c r="L111" s="319"/>
      <c r="M111" s="319"/>
      <c r="N111" s="319"/>
      <c r="O111" s="319"/>
      <c r="P111" s="319"/>
      <c r="Q111" s="319"/>
      <c r="R111" s="319"/>
      <c r="S111" s="319"/>
      <c r="T111" s="319"/>
      <c r="U111" s="319"/>
      <c r="V111" s="319"/>
      <c r="W111" s="319"/>
      <c r="X111" s="319"/>
      <c r="Y111" s="117">
        <f>SUM(Y108:Y110)</f>
        <v>12755000</v>
      </c>
      <c r="Z111" s="276" t="s">
        <v>133</v>
      </c>
      <c r="AA111" s="285"/>
      <c r="AB111" s="162"/>
      <c r="AC111" s="163"/>
    </row>
    <row r="112" spans="1:29" ht="24" customHeight="1" x14ac:dyDescent="0.15">
      <c r="D112" s="48"/>
      <c r="F112" s="48"/>
      <c r="AA112" s="164">
        <f>SUM(AA4:AA111)</f>
        <v>155089000</v>
      </c>
      <c r="AB112" s="164">
        <f>SUM(AB4:AB111)</f>
        <v>33398000</v>
      </c>
      <c r="AC112" s="164">
        <f>SUM(AC4:AC111)</f>
        <v>10543000</v>
      </c>
    </row>
    <row r="113" spans="27:29" ht="21" customHeight="1" x14ac:dyDescent="0.15">
      <c r="AA113" s="165">
        <f>'센터 세입내역'!J35-센터세출내역!AA112</f>
        <v>0</v>
      </c>
      <c r="AB113" s="165">
        <f>'센터 세입내역'!K35-센터세출내역!AB112</f>
        <v>0</v>
      </c>
      <c r="AC113" s="165">
        <f>'센터 세입내역'!L35-센터세출내역!AC112</f>
        <v>0</v>
      </c>
    </row>
    <row r="114" spans="27:29" ht="14.25" customHeight="1" x14ac:dyDescent="0.15">
      <c r="AC114" s="57"/>
    </row>
    <row r="115" spans="27:29" ht="14.25" customHeight="1" x14ac:dyDescent="0.15"/>
    <row r="116" spans="27:29" ht="14.25" customHeight="1" x14ac:dyDescent="0.15"/>
    <row r="262" ht="11.25" customHeight="1" x14ac:dyDescent="0.15"/>
  </sheetData>
  <mergeCells count="159">
    <mergeCell ref="L35:M35"/>
    <mergeCell ref="L33:M33"/>
    <mergeCell ref="L34:M34"/>
    <mergeCell ref="L39:M39"/>
    <mergeCell ref="L37:M37"/>
    <mergeCell ref="A106:A111"/>
    <mergeCell ref="B106:B111"/>
    <mergeCell ref="C101:C102"/>
    <mergeCell ref="D101:D102"/>
    <mergeCell ref="E101:E102"/>
    <mergeCell ref="F101:F102"/>
    <mergeCell ref="L101:M101"/>
    <mergeCell ref="G102:H102"/>
    <mergeCell ref="G33:H33"/>
    <mergeCell ref="G42:H42"/>
    <mergeCell ref="G46:H46"/>
    <mergeCell ref="G55:H55"/>
    <mergeCell ref="G52:H52"/>
    <mergeCell ref="G69:H69"/>
    <mergeCell ref="A57:F57"/>
    <mergeCell ref="C88:C96"/>
    <mergeCell ref="C85:C87"/>
    <mergeCell ref="A59:A60"/>
    <mergeCell ref="C63:C69"/>
    <mergeCell ref="C22:C28"/>
    <mergeCell ref="G28:I28"/>
    <mergeCell ref="D7:D13"/>
    <mergeCell ref="E7:E13"/>
    <mergeCell ref="F7:F13"/>
    <mergeCell ref="AA2:AC2"/>
    <mergeCell ref="L64:M64"/>
    <mergeCell ref="L68:M68"/>
    <mergeCell ref="L67:M67"/>
    <mergeCell ref="L66:M66"/>
    <mergeCell ref="L43:M43"/>
    <mergeCell ref="L41:M41"/>
    <mergeCell ref="L44:M44"/>
    <mergeCell ref="L36:M36"/>
    <mergeCell ref="L38:M38"/>
    <mergeCell ref="L48:M48"/>
    <mergeCell ref="L40:M40"/>
    <mergeCell ref="L47:M47"/>
    <mergeCell ref="L49:M49"/>
    <mergeCell ref="L51:M51"/>
    <mergeCell ref="L50:M50"/>
    <mergeCell ref="L53:M53"/>
    <mergeCell ref="L54:M54"/>
    <mergeCell ref="L30:M30"/>
    <mergeCell ref="G1:Z1"/>
    <mergeCell ref="G4:Z4"/>
    <mergeCell ref="A1:F1"/>
    <mergeCell ref="B5:C5"/>
    <mergeCell ref="G5:Z5"/>
    <mergeCell ref="A4:C4"/>
    <mergeCell ref="A2:F2"/>
    <mergeCell ref="B29:B31"/>
    <mergeCell ref="C14:C19"/>
    <mergeCell ref="B6:B28"/>
    <mergeCell ref="D14:D19"/>
    <mergeCell ref="E14:E19"/>
    <mergeCell ref="F14:F19"/>
    <mergeCell ref="D22:D28"/>
    <mergeCell ref="E22:E28"/>
    <mergeCell ref="F22:F28"/>
    <mergeCell ref="A5:A56"/>
    <mergeCell ref="B32:B56"/>
    <mergeCell ref="L56:M56"/>
    <mergeCell ref="L29:M29"/>
    <mergeCell ref="C7:C13"/>
    <mergeCell ref="G3:Z3"/>
    <mergeCell ref="G6:Z6"/>
    <mergeCell ref="G13:I13"/>
    <mergeCell ref="F47:F52"/>
    <mergeCell ref="D53:D55"/>
    <mergeCell ref="E53:E55"/>
    <mergeCell ref="F53:F55"/>
    <mergeCell ref="C34:C42"/>
    <mergeCell ref="C29:C31"/>
    <mergeCell ref="D29:D31"/>
    <mergeCell ref="F29:F31"/>
    <mergeCell ref="E29:E31"/>
    <mergeCell ref="D43:D46"/>
    <mergeCell ref="E43:E46"/>
    <mergeCell ref="F43:F46"/>
    <mergeCell ref="D47:D52"/>
    <mergeCell ref="E47:E52"/>
    <mergeCell ref="E34:E42"/>
    <mergeCell ref="F34:F42"/>
    <mergeCell ref="C43:C46"/>
    <mergeCell ref="D34:D42"/>
    <mergeCell ref="C53:C55"/>
    <mergeCell ref="C47:C52"/>
    <mergeCell ref="A58:F58"/>
    <mergeCell ref="G96:H96"/>
    <mergeCell ref="G84:H84"/>
    <mergeCell ref="L82:M82"/>
    <mergeCell ref="L83:M83"/>
    <mergeCell ref="L85:M85"/>
    <mergeCell ref="L86:M86"/>
    <mergeCell ref="L89:M89"/>
    <mergeCell ref="L90:M90"/>
    <mergeCell ref="L94:M94"/>
    <mergeCell ref="L95:M95"/>
    <mergeCell ref="L91:M91"/>
    <mergeCell ref="L93:M93"/>
    <mergeCell ref="G87:H87"/>
    <mergeCell ref="B61:C61"/>
    <mergeCell ref="L71:M71"/>
    <mergeCell ref="A61:A104"/>
    <mergeCell ref="L72:M72"/>
    <mergeCell ref="L73:M73"/>
    <mergeCell ref="L74:M74"/>
    <mergeCell ref="L75:M75"/>
    <mergeCell ref="L76:M76"/>
    <mergeCell ref="L77:M77"/>
    <mergeCell ref="B59:B60"/>
    <mergeCell ref="C59:C60"/>
    <mergeCell ref="D59:D60"/>
    <mergeCell ref="E59:E60"/>
    <mergeCell ref="F59:F60"/>
    <mergeCell ref="G59:Z60"/>
    <mergeCell ref="L79:M79"/>
    <mergeCell ref="L80:M80"/>
    <mergeCell ref="D63:D69"/>
    <mergeCell ref="E63:E69"/>
    <mergeCell ref="F63:F69"/>
    <mergeCell ref="F70:F84"/>
    <mergeCell ref="E70:E84"/>
    <mergeCell ref="D70:D84"/>
    <mergeCell ref="C70:C84"/>
    <mergeCell ref="L108:M108"/>
    <mergeCell ref="L109:M109"/>
    <mergeCell ref="L110:M110"/>
    <mergeCell ref="G111:H111"/>
    <mergeCell ref="C97:C100"/>
    <mergeCell ref="D97:D100"/>
    <mergeCell ref="E97:E100"/>
    <mergeCell ref="F97:F100"/>
    <mergeCell ref="L97:M97"/>
    <mergeCell ref="G100:H100"/>
    <mergeCell ref="L98:M98"/>
    <mergeCell ref="L99:M99"/>
    <mergeCell ref="L103:M103"/>
    <mergeCell ref="G104:H104"/>
    <mergeCell ref="B62:B104"/>
    <mergeCell ref="C103:C104"/>
    <mergeCell ref="D103:D104"/>
    <mergeCell ref="E103:E104"/>
    <mergeCell ref="F103:F104"/>
    <mergeCell ref="C108:C111"/>
    <mergeCell ref="D108:D111"/>
    <mergeCell ref="E108:E111"/>
    <mergeCell ref="F108:F111"/>
    <mergeCell ref="D88:D96"/>
    <mergeCell ref="E88:E96"/>
    <mergeCell ref="F88:F96"/>
    <mergeCell ref="D85:D87"/>
    <mergeCell ref="E85:E87"/>
    <mergeCell ref="F85:F87"/>
  </mergeCells>
  <phoneticPr fontId="15" type="noConversion"/>
  <printOptions horizontalCentered="1"/>
  <pageMargins left="0.11811023622047245" right="0.11811023622047245" top="0.59055118110236227" bottom="0.6692913385826772" header="0.47244094488188981" footer="0"/>
  <pageSetup paperSize="9" scale="45" fitToHeight="0" orientation="portrait" r:id="rId1"/>
  <rowBreaks count="1" manualBreakCount="1">
    <brk id="56" max="25" man="1"/>
  </rowBreaks>
  <colBreaks count="1" manualBreakCount="1">
    <brk id="27" max="16383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92A80-573A-44FF-8BCE-27C75B644A4D}">
  <sheetPr>
    <pageSetUpPr fitToPage="1"/>
  </sheetPr>
  <dimension ref="A1:R258"/>
  <sheetViews>
    <sheetView view="pageBreakPreview" zoomScaleNormal="100" zoomScaleSheetLayoutView="100" workbookViewId="0">
      <selection sqref="A1:O1"/>
    </sheetView>
  </sheetViews>
  <sheetFormatPr defaultRowHeight="13.5" customHeight="1" x14ac:dyDescent="0.15"/>
  <cols>
    <col min="1" max="1" width="8.88671875" style="41"/>
    <col min="2" max="2" width="9" style="42" customWidth="1"/>
    <col min="3" max="4" width="8.109375" style="8" bestFit="1" customWidth="1"/>
    <col min="5" max="5" width="11.88671875" style="38" customWidth="1"/>
    <col min="6" max="6" width="12.5546875" style="38" customWidth="1"/>
    <col min="7" max="7" width="8.88671875" style="38" customWidth="1"/>
    <col min="8" max="8" width="3.6640625" style="38" customWidth="1"/>
    <col min="9" max="9" width="3" style="38" customWidth="1"/>
    <col min="10" max="10" width="4.33203125" style="38" bestFit="1" customWidth="1"/>
    <col min="11" max="11" width="2.77734375" style="38" bestFit="1" customWidth="1"/>
    <col min="12" max="12" width="2.88671875" style="38" customWidth="1"/>
    <col min="13" max="13" width="5.33203125" style="38" bestFit="1" customWidth="1"/>
    <col min="14" max="14" width="7.109375" style="38" bestFit="1" customWidth="1"/>
    <col min="15" max="15" width="11" style="38" customWidth="1"/>
    <col min="16" max="27" width="8.88671875" style="41"/>
    <col min="28" max="28" width="21.21875" style="41" customWidth="1"/>
    <col min="29" max="16384" width="8.88671875" style="41"/>
  </cols>
  <sheetData>
    <row r="1" spans="1:15" ht="33" customHeight="1" thickBot="1" x14ac:dyDescent="0.2">
      <c r="A1" s="663" t="s">
        <v>282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</row>
    <row r="2" spans="1:15" ht="18" customHeight="1" thickBot="1" x14ac:dyDescent="0.2">
      <c r="A2" s="15" t="s">
        <v>94</v>
      </c>
      <c r="B2" s="665" t="s">
        <v>35</v>
      </c>
      <c r="C2" s="667" t="s">
        <v>34</v>
      </c>
      <c r="D2" s="667"/>
      <c r="E2" s="668" t="s">
        <v>199</v>
      </c>
      <c r="F2" s="668"/>
      <c r="G2" s="668"/>
      <c r="H2" s="668"/>
      <c r="I2" s="668"/>
      <c r="J2" s="668"/>
      <c r="K2" s="668"/>
      <c r="L2" s="668"/>
      <c r="M2" s="668"/>
      <c r="N2" s="668"/>
      <c r="O2" s="669"/>
    </row>
    <row r="3" spans="1:15" ht="18" customHeight="1" x14ac:dyDescent="0.15">
      <c r="A3" s="16" t="s">
        <v>96</v>
      </c>
      <c r="B3" s="666"/>
      <c r="C3" s="29" t="s">
        <v>33</v>
      </c>
      <c r="D3" s="29" t="s">
        <v>92</v>
      </c>
      <c r="E3" s="668"/>
      <c r="F3" s="668"/>
      <c r="G3" s="668"/>
      <c r="H3" s="668"/>
      <c r="I3" s="669"/>
      <c r="J3" s="670"/>
      <c r="K3" s="670"/>
      <c r="L3" s="670"/>
      <c r="M3" s="670"/>
      <c r="N3" s="670"/>
      <c r="O3" s="671"/>
    </row>
    <row r="4" spans="1:15" ht="18" customHeight="1" x14ac:dyDescent="0.15">
      <c r="A4" s="674" t="s">
        <v>48</v>
      </c>
      <c r="B4" s="666"/>
      <c r="C4" s="34">
        <f>SUM(C5,C93,C197,C218,C246)</f>
        <v>35833</v>
      </c>
      <c r="D4" s="34">
        <f>SUM(D5,D93,D197,D218,D246)</f>
        <v>47496</v>
      </c>
      <c r="E4" s="672"/>
      <c r="F4" s="672"/>
      <c r="G4" s="672"/>
      <c r="H4" s="672"/>
      <c r="I4" s="673"/>
      <c r="J4" s="672"/>
      <c r="K4" s="672"/>
      <c r="L4" s="672"/>
      <c r="M4" s="672"/>
      <c r="N4" s="672"/>
      <c r="O4" s="673"/>
    </row>
    <row r="5" spans="1:15" ht="18" customHeight="1" x14ac:dyDescent="0.15">
      <c r="A5" s="661" t="s">
        <v>200</v>
      </c>
      <c r="B5" s="662"/>
      <c r="C5" s="35">
        <f>SUM(C6,C14,C27,C32,C56)</f>
        <v>22319</v>
      </c>
      <c r="D5" s="35">
        <f>SUM(D6,D14,D27,D32,D56)</f>
        <v>1000</v>
      </c>
      <c r="E5" s="36"/>
      <c r="F5" s="36"/>
      <c r="G5" s="36"/>
      <c r="H5" s="36"/>
      <c r="I5" s="30"/>
      <c r="J5" s="36"/>
      <c r="K5" s="36"/>
      <c r="L5" s="36"/>
      <c r="M5" s="36"/>
      <c r="N5" s="36"/>
      <c r="O5" s="18"/>
    </row>
    <row r="6" spans="1:15" ht="18" customHeight="1" x14ac:dyDescent="0.15">
      <c r="A6" s="675" t="s">
        <v>430</v>
      </c>
      <c r="B6" s="11" t="s">
        <v>32</v>
      </c>
      <c r="C6" s="37">
        <f>SUM(C7:C13)</f>
        <v>20</v>
      </c>
      <c r="D6" s="37">
        <f>SUM(D7:D13)</f>
        <v>100</v>
      </c>
      <c r="E6" s="232"/>
      <c r="F6" s="230"/>
      <c r="G6" s="230"/>
      <c r="H6" s="230"/>
      <c r="I6" s="231"/>
      <c r="J6" s="230"/>
      <c r="K6" s="230"/>
      <c r="L6" s="231"/>
      <c r="M6" s="230"/>
      <c r="N6" s="230"/>
      <c r="O6" s="229"/>
    </row>
    <row r="7" spans="1:15" ht="18" customHeight="1" x14ac:dyDescent="0.15">
      <c r="A7" s="676"/>
      <c r="B7" s="682" t="s">
        <v>143</v>
      </c>
      <c r="C7" s="228">
        <f>SUM(O10:O12)</f>
        <v>20</v>
      </c>
      <c r="D7" s="228">
        <v>100</v>
      </c>
      <c r="E7" s="685" t="s">
        <v>201</v>
      </c>
      <c r="F7" s="685"/>
      <c r="G7" s="685"/>
      <c r="H7" s="685"/>
      <c r="I7" s="686"/>
      <c r="J7" s="685"/>
      <c r="K7" s="685"/>
      <c r="L7" s="685"/>
      <c r="M7" s="685"/>
      <c r="N7" s="685"/>
      <c r="O7" s="686"/>
    </row>
    <row r="8" spans="1:15" ht="18" customHeight="1" x14ac:dyDescent="0.15">
      <c r="A8" s="676"/>
      <c r="B8" s="683"/>
      <c r="C8" s="169"/>
      <c r="D8" s="169"/>
      <c r="E8" s="167" t="s">
        <v>104</v>
      </c>
      <c r="F8" s="226"/>
      <c r="G8" s="226"/>
      <c r="H8" s="226"/>
      <c r="I8" s="226"/>
      <c r="J8" s="226"/>
      <c r="K8" s="226"/>
      <c r="L8" s="226"/>
      <c r="M8" s="226"/>
      <c r="N8" s="226"/>
      <c r="O8" s="227"/>
    </row>
    <row r="9" spans="1:15" ht="18" customHeight="1" x14ac:dyDescent="0.15">
      <c r="A9" s="676"/>
      <c r="B9" s="683"/>
      <c r="C9" s="169"/>
      <c r="D9" s="169"/>
      <c r="E9" s="167" t="s">
        <v>31</v>
      </c>
      <c r="F9" s="226"/>
      <c r="G9" s="226"/>
      <c r="H9" s="226"/>
      <c r="I9" s="226"/>
      <c r="J9" s="226"/>
      <c r="K9" s="226"/>
      <c r="L9" s="226"/>
      <c r="M9" s="226"/>
      <c r="N9" s="226"/>
      <c r="O9" s="227"/>
    </row>
    <row r="10" spans="1:15" ht="18" customHeight="1" x14ac:dyDescent="0.15">
      <c r="A10" s="676"/>
      <c r="B10" s="683"/>
      <c r="C10" s="169"/>
      <c r="D10" s="169"/>
      <c r="E10" s="226" t="s">
        <v>256</v>
      </c>
      <c r="F10" s="226"/>
      <c r="G10" s="226"/>
      <c r="H10" s="226"/>
      <c r="I10" s="226"/>
      <c r="J10" s="225">
        <v>4</v>
      </c>
      <c r="K10" s="226" t="s">
        <v>191</v>
      </c>
      <c r="L10" s="226" t="s">
        <v>87</v>
      </c>
      <c r="M10" s="225">
        <v>1</v>
      </c>
      <c r="N10" s="226" t="s">
        <v>82</v>
      </c>
      <c r="O10" s="224">
        <v>4</v>
      </c>
    </row>
    <row r="11" spans="1:15" ht="18" customHeight="1" x14ac:dyDescent="0.15">
      <c r="A11" s="676"/>
      <c r="B11" s="683"/>
      <c r="C11" s="169"/>
      <c r="D11" s="169"/>
      <c r="E11" s="167" t="s">
        <v>257</v>
      </c>
      <c r="F11" s="167"/>
      <c r="G11" s="167"/>
      <c r="H11" s="167"/>
      <c r="I11" s="168"/>
      <c r="J11" s="225">
        <v>1</v>
      </c>
      <c r="K11" s="167" t="s">
        <v>191</v>
      </c>
      <c r="L11" s="168" t="s">
        <v>87</v>
      </c>
      <c r="M11" s="225">
        <v>4</v>
      </c>
      <c r="N11" s="167" t="s">
        <v>82</v>
      </c>
      <c r="O11" s="224">
        <v>4</v>
      </c>
    </row>
    <row r="12" spans="1:15" ht="18" customHeight="1" x14ac:dyDescent="0.15">
      <c r="A12" s="676"/>
      <c r="B12" s="683"/>
      <c r="C12" s="169"/>
      <c r="D12" s="169"/>
      <c r="E12" s="167" t="s">
        <v>258</v>
      </c>
      <c r="F12" s="184"/>
      <c r="G12" s="167"/>
      <c r="H12" s="167"/>
      <c r="I12" s="168"/>
      <c r="J12" s="225">
        <v>1</v>
      </c>
      <c r="K12" s="167" t="s">
        <v>191</v>
      </c>
      <c r="L12" s="168" t="s">
        <v>87</v>
      </c>
      <c r="M12" s="225">
        <v>12</v>
      </c>
      <c r="N12" s="167" t="s">
        <v>82</v>
      </c>
      <c r="O12" s="224">
        <v>12</v>
      </c>
    </row>
    <row r="13" spans="1:15" ht="18" customHeight="1" x14ac:dyDescent="0.15">
      <c r="A13" s="676"/>
      <c r="B13" s="684"/>
      <c r="C13" s="183"/>
      <c r="D13" s="183"/>
      <c r="E13" s="167" t="s">
        <v>283</v>
      </c>
      <c r="F13" s="167"/>
      <c r="G13" s="171"/>
      <c r="H13" s="171"/>
      <c r="I13" s="172"/>
      <c r="J13" s="171"/>
      <c r="K13" s="171"/>
      <c r="L13" s="172"/>
      <c r="M13" s="171"/>
      <c r="N13" s="171"/>
      <c r="O13" s="179"/>
    </row>
    <row r="14" spans="1:15" ht="18" customHeight="1" x14ac:dyDescent="0.15">
      <c r="A14" s="676"/>
      <c r="B14" s="11" t="s">
        <v>32</v>
      </c>
      <c r="C14" s="223">
        <f>SUM(C15:C26)</f>
        <v>4310</v>
      </c>
      <c r="D14" s="223">
        <f>SUM(D15:D26)</f>
        <v>0</v>
      </c>
      <c r="E14" s="219"/>
      <c r="F14" s="176"/>
      <c r="G14" s="176"/>
      <c r="H14" s="176"/>
      <c r="I14" s="177"/>
      <c r="J14" s="176"/>
      <c r="K14" s="176"/>
      <c r="L14" s="177"/>
      <c r="M14" s="176"/>
      <c r="N14" s="176"/>
      <c r="O14" s="175"/>
    </row>
    <row r="15" spans="1:15" ht="18" customHeight="1" x14ac:dyDescent="0.15">
      <c r="A15" s="676"/>
      <c r="B15" s="682" t="s">
        <v>144</v>
      </c>
      <c r="C15" s="169">
        <f>SUM(O18:O25)</f>
        <v>4310</v>
      </c>
      <c r="D15" s="169">
        <v>0</v>
      </c>
      <c r="E15" s="436" t="s">
        <v>46</v>
      </c>
      <c r="F15" s="167"/>
      <c r="G15" s="167"/>
      <c r="H15" s="167"/>
      <c r="I15" s="168"/>
      <c r="J15" s="167"/>
      <c r="K15" s="167"/>
      <c r="L15" s="168"/>
      <c r="M15" s="167"/>
      <c r="N15" s="167"/>
      <c r="O15" s="173"/>
    </row>
    <row r="16" spans="1:15" ht="18" customHeight="1" x14ac:dyDescent="0.15">
      <c r="A16" s="676"/>
      <c r="B16" s="683"/>
      <c r="C16" s="169"/>
      <c r="D16" s="169"/>
      <c r="E16" s="167" t="s">
        <v>104</v>
      </c>
      <c r="F16" s="167"/>
      <c r="G16" s="167"/>
      <c r="H16" s="167"/>
      <c r="I16" s="168"/>
      <c r="J16" s="167"/>
      <c r="K16" s="167"/>
      <c r="L16" s="168"/>
      <c r="M16" s="167"/>
      <c r="N16" s="167"/>
      <c r="O16" s="173"/>
    </row>
    <row r="17" spans="1:18" ht="18" customHeight="1" x14ac:dyDescent="0.15">
      <c r="A17" s="676"/>
      <c r="B17" s="683"/>
      <c r="C17" s="169"/>
      <c r="D17" s="169"/>
      <c r="E17" s="167" t="s">
        <v>31</v>
      </c>
      <c r="F17" s="167"/>
      <c r="G17" s="167"/>
      <c r="H17" s="167"/>
      <c r="I17" s="168"/>
      <c r="J17" s="167"/>
      <c r="K17" s="167"/>
      <c r="L17" s="186"/>
      <c r="M17" s="184"/>
      <c r="N17" s="184"/>
      <c r="O17" s="207"/>
    </row>
    <row r="18" spans="1:18" ht="18" customHeight="1" x14ac:dyDescent="0.15">
      <c r="A18" s="676"/>
      <c r="B18" s="683"/>
      <c r="C18" s="169"/>
      <c r="D18" s="169"/>
      <c r="E18" s="167" t="s">
        <v>61</v>
      </c>
      <c r="F18" s="167"/>
      <c r="G18" s="167"/>
      <c r="H18" s="167"/>
      <c r="I18" s="168"/>
      <c r="J18" s="222">
        <v>2</v>
      </c>
      <c r="K18" s="167" t="s">
        <v>88</v>
      </c>
      <c r="L18" s="168" t="s">
        <v>87</v>
      </c>
      <c r="M18" s="167">
        <v>10</v>
      </c>
      <c r="N18" s="167" t="s">
        <v>82</v>
      </c>
      <c r="O18" s="166">
        <f>J18*M18</f>
        <v>20</v>
      </c>
    </row>
    <row r="19" spans="1:18" ht="18" customHeight="1" x14ac:dyDescent="0.15">
      <c r="A19" s="676"/>
      <c r="B19" s="683"/>
      <c r="C19" s="169"/>
      <c r="D19" s="169"/>
      <c r="E19" s="167" t="s">
        <v>145</v>
      </c>
      <c r="F19" s="167"/>
      <c r="G19" s="167"/>
      <c r="H19" s="167"/>
      <c r="I19" s="168"/>
      <c r="J19" s="222">
        <v>2</v>
      </c>
      <c r="K19" s="167" t="s">
        <v>88</v>
      </c>
      <c r="L19" s="168" t="s">
        <v>87</v>
      </c>
      <c r="M19" s="167">
        <v>10</v>
      </c>
      <c r="N19" s="167" t="s">
        <v>82</v>
      </c>
      <c r="O19" s="166">
        <f>J19*M19</f>
        <v>20</v>
      </c>
    </row>
    <row r="20" spans="1:18" ht="18" customHeight="1" x14ac:dyDescent="0.15">
      <c r="A20" s="676"/>
      <c r="B20" s="683"/>
      <c r="C20" s="169"/>
      <c r="D20" s="169"/>
      <c r="E20" s="167" t="s">
        <v>146</v>
      </c>
      <c r="F20" s="167"/>
      <c r="G20" s="167">
        <v>80</v>
      </c>
      <c r="H20" s="167" t="s">
        <v>88</v>
      </c>
      <c r="I20" s="168" t="s">
        <v>87</v>
      </c>
      <c r="J20" s="222">
        <v>4</v>
      </c>
      <c r="K20" s="167" t="s">
        <v>90</v>
      </c>
      <c r="L20" s="168" t="s">
        <v>87</v>
      </c>
      <c r="M20" s="167">
        <v>12</v>
      </c>
      <c r="N20" s="167" t="s">
        <v>85</v>
      </c>
      <c r="O20" s="166">
        <f>G20*J20*M20</f>
        <v>3840</v>
      </c>
    </row>
    <row r="21" spans="1:18" ht="18" customHeight="1" x14ac:dyDescent="0.15">
      <c r="A21" s="676"/>
      <c r="B21" s="683"/>
      <c r="C21" s="169"/>
      <c r="D21" s="169"/>
      <c r="E21" s="167" t="s">
        <v>202</v>
      </c>
      <c r="F21" s="167"/>
      <c r="G21" s="167"/>
      <c r="H21" s="167"/>
      <c r="I21" s="168"/>
      <c r="J21" s="222">
        <v>30</v>
      </c>
      <c r="K21" s="167" t="s">
        <v>88</v>
      </c>
      <c r="L21" s="168" t="s">
        <v>87</v>
      </c>
      <c r="M21" s="167">
        <v>1</v>
      </c>
      <c r="N21" s="167" t="s">
        <v>82</v>
      </c>
      <c r="O21" s="166">
        <f>J21*M21</f>
        <v>30</v>
      </c>
    </row>
    <row r="22" spans="1:18" ht="18" customHeight="1" x14ac:dyDescent="0.15">
      <c r="A22" s="676"/>
      <c r="B22" s="683"/>
      <c r="C22" s="169"/>
      <c r="D22" s="169"/>
      <c r="E22" s="167" t="s">
        <v>147</v>
      </c>
      <c r="F22" s="167"/>
      <c r="G22" s="167"/>
      <c r="H22" s="167"/>
      <c r="I22" s="168"/>
      <c r="J22" s="222">
        <v>80</v>
      </c>
      <c r="K22" s="167" t="s">
        <v>81</v>
      </c>
      <c r="L22" s="168" t="s">
        <v>87</v>
      </c>
      <c r="M22" s="167">
        <v>2</v>
      </c>
      <c r="N22" s="167" t="s">
        <v>82</v>
      </c>
      <c r="O22" s="166">
        <f>J22*M22</f>
        <v>160</v>
      </c>
    </row>
    <row r="23" spans="1:18" ht="18" customHeight="1" x14ac:dyDescent="0.15">
      <c r="A23" s="676"/>
      <c r="B23" s="683"/>
      <c r="C23" s="169"/>
      <c r="D23" s="169"/>
      <c r="E23" s="167" t="s">
        <v>203</v>
      </c>
      <c r="F23" s="167"/>
      <c r="G23" s="167"/>
      <c r="H23" s="168"/>
      <c r="I23" s="168"/>
      <c r="J23" s="222">
        <v>80</v>
      </c>
      <c r="K23" s="167" t="s">
        <v>88</v>
      </c>
      <c r="L23" s="168" t="s">
        <v>87</v>
      </c>
      <c r="M23" s="167">
        <v>1</v>
      </c>
      <c r="N23" s="167" t="s">
        <v>82</v>
      </c>
      <c r="O23" s="166">
        <f>J23*M23</f>
        <v>80</v>
      </c>
    </row>
    <row r="24" spans="1:18" ht="18" customHeight="1" x14ac:dyDescent="0.15">
      <c r="A24" s="676"/>
      <c r="B24" s="683"/>
      <c r="C24" s="169"/>
      <c r="D24" s="169"/>
      <c r="E24" s="167" t="s">
        <v>148</v>
      </c>
      <c r="F24" s="167"/>
      <c r="G24" s="167"/>
      <c r="H24" s="168"/>
      <c r="I24" s="168"/>
      <c r="J24" s="222">
        <v>80</v>
      </c>
      <c r="K24" s="167" t="s">
        <v>88</v>
      </c>
      <c r="L24" s="168" t="s">
        <v>87</v>
      </c>
      <c r="M24" s="167">
        <v>1</v>
      </c>
      <c r="N24" s="167" t="s">
        <v>82</v>
      </c>
      <c r="O24" s="166">
        <f>J24*M24</f>
        <v>80</v>
      </c>
    </row>
    <row r="25" spans="1:18" ht="18" customHeight="1" thickBot="1" x14ac:dyDescent="0.2">
      <c r="A25" s="676"/>
      <c r="B25" s="687"/>
      <c r="C25" s="169"/>
      <c r="D25" s="169"/>
      <c r="E25" s="167" t="s">
        <v>149</v>
      </c>
      <c r="F25" s="167"/>
      <c r="G25" s="167"/>
      <c r="H25" s="168"/>
      <c r="I25" s="168"/>
      <c r="J25" s="222">
        <v>80</v>
      </c>
      <c r="K25" s="167" t="s">
        <v>88</v>
      </c>
      <c r="L25" s="168" t="s">
        <v>87</v>
      </c>
      <c r="M25" s="167">
        <v>1</v>
      </c>
      <c r="N25" s="167" t="s">
        <v>82</v>
      </c>
      <c r="O25" s="166">
        <f>J25*M25</f>
        <v>80</v>
      </c>
    </row>
    <row r="26" spans="1:18" ht="18" customHeight="1" x14ac:dyDescent="0.15">
      <c r="A26" s="676"/>
      <c r="B26" s="683"/>
      <c r="C26" s="183"/>
      <c r="D26" s="183"/>
      <c r="E26" s="181" t="s">
        <v>150</v>
      </c>
      <c r="F26" s="181"/>
      <c r="G26" s="171"/>
      <c r="H26" s="171"/>
      <c r="I26" s="172"/>
      <c r="J26" s="171"/>
      <c r="K26" s="171"/>
      <c r="L26" s="172"/>
      <c r="M26" s="171"/>
      <c r="N26" s="171"/>
      <c r="O26" s="179"/>
    </row>
    <row r="27" spans="1:18" ht="18" customHeight="1" x14ac:dyDescent="0.15">
      <c r="A27" s="676"/>
      <c r="B27" s="11" t="s">
        <v>32</v>
      </c>
      <c r="C27" s="220">
        <f>SUM(C28:C31)</f>
        <v>10950</v>
      </c>
      <c r="D27" s="220">
        <f>SUM(D28:D31)</f>
        <v>0</v>
      </c>
      <c r="E27" s="219"/>
      <c r="F27" s="176"/>
      <c r="G27" s="176"/>
      <c r="H27" s="176"/>
      <c r="I27" s="177"/>
      <c r="J27" s="176"/>
      <c r="K27" s="176"/>
      <c r="L27" s="177"/>
      <c r="M27" s="176"/>
      <c r="N27" s="176"/>
      <c r="O27" s="175"/>
    </row>
    <row r="28" spans="1:18" ht="18" customHeight="1" x14ac:dyDescent="0.15">
      <c r="A28" s="676"/>
      <c r="B28" s="683" t="s">
        <v>151</v>
      </c>
      <c r="C28" s="169">
        <f>O30</f>
        <v>10950</v>
      </c>
      <c r="D28" s="169">
        <v>0</v>
      </c>
      <c r="E28" s="685" t="s">
        <v>152</v>
      </c>
      <c r="F28" s="685"/>
      <c r="G28" s="685"/>
      <c r="H28" s="685"/>
      <c r="I28" s="685"/>
      <c r="J28" s="685"/>
      <c r="K28" s="685"/>
      <c r="L28" s="685"/>
      <c r="M28" s="685"/>
      <c r="N28" s="685"/>
      <c r="O28" s="686"/>
    </row>
    <row r="29" spans="1:18" ht="18" customHeight="1" x14ac:dyDescent="0.15">
      <c r="A29" s="676"/>
      <c r="B29" s="683"/>
      <c r="C29" s="169"/>
      <c r="D29" s="169"/>
      <c r="E29" s="167" t="s">
        <v>104</v>
      </c>
      <c r="F29" s="167"/>
      <c r="G29" s="167"/>
      <c r="H29" s="167"/>
      <c r="I29" s="168"/>
      <c r="J29" s="167"/>
      <c r="K29" s="167"/>
      <c r="L29" s="168"/>
      <c r="M29" s="167"/>
      <c r="N29" s="167"/>
      <c r="O29" s="173"/>
    </row>
    <row r="30" spans="1:18" ht="18" customHeight="1" x14ac:dyDescent="0.15">
      <c r="A30" s="676"/>
      <c r="B30" s="683"/>
      <c r="C30" s="169"/>
      <c r="D30" s="169"/>
      <c r="E30" s="167" t="s">
        <v>31</v>
      </c>
      <c r="F30" s="167"/>
      <c r="G30" s="221"/>
      <c r="H30" s="221"/>
      <c r="I30" s="221"/>
      <c r="J30" s="167">
        <v>30</v>
      </c>
      <c r="K30" s="167" t="s">
        <v>88</v>
      </c>
      <c r="L30" s="168" t="s">
        <v>87</v>
      </c>
      <c r="M30" s="167">
        <v>365</v>
      </c>
      <c r="N30" s="167" t="s">
        <v>204</v>
      </c>
      <c r="O30" s="166">
        <f>J30*M30</f>
        <v>10950</v>
      </c>
      <c r="R30" s="33"/>
    </row>
    <row r="31" spans="1:18" ht="18" customHeight="1" x14ac:dyDescent="0.15">
      <c r="A31" s="676"/>
      <c r="B31" s="684"/>
      <c r="C31" s="183"/>
      <c r="D31" s="183"/>
      <c r="E31" s="167" t="s">
        <v>153</v>
      </c>
      <c r="F31" s="167"/>
      <c r="G31" s="171"/>
      <c r="H31" s="171"/>
      <c r="I31" s="168"/>
      <c r="J31" s="167"/>
      <c r="K31" s="167"/>
      <c r="L31" s="168"/>
      <c r="M31" s="167"/>
      <c r="N31" s="167"/>
      <c r="O31" s="166"/>
    </row>
    <row r="32" spans="1:18" ht="18" customHeight="1" x14ac:dyDescent="0.15">
      <c r="A32" s="676" t="s">
        <v>430</v>
      </c>
      <c r="B32" s="11" t="s">
        <v>32</v>
      </c>
      <c r="C32" s="220">
        <f>SUM(C33:C55)</f>
        <v>5144</v>
      </c>
      <c r="D32" s="220">
        <f>SUM(D33:D55)</f>
        <v>0</v>
      </c>
      <c r="E32" s="219"/>
      <c r="F32" s="176"/>
      <c r="G32" s="176"/>
      <c r="H32" s="176"/>
      <c r="I32" s="177"/>
      <c r="J32" s="176"/>
      <c r="K32" s="176"/>
      <c r="L32" s="177"/>
      <c r="M32" s="176"/>
      <c r="N32" s="176"/>
      <c r="O32" s="175"/>
    </row>
    <row r="33" spans="1:15" ht="18" customHeight="1" x14ac:dyDescent="0.15">
      <c r="A33" s="676"/>
      <c r="B33" s="682" t="s">
        <v>154</v>
      </c>
      <c r="C33" s="169">
        <f>SUM(O36:O38)</f>
        <v>1940</v>
      </c>
      <c r="D33" s="169">
        <v>0</v>
      </c>
      <c r="E33" s="436" t="s">
        <v>13</v>
      </c>
      <c r="F33" s="167"/>
      <c r="G33" s="167"/>
      <c r="H33" s="167"/>
      <c r="I33" s="168"/>
      <c r="J33" s="167"/>
      <c r="K33" s="167"/>
      <c r="L33" s="168"/>
      <c r="M33" s="167"/>
      <c r="N33" s="167"/>
      <c r="O33" s="173"/>
    </row>
    <row r="34" spans="1:15" ht="18" customHeight="1" x14ac:dyDescent="0.15">
      <c r="A34" s="676"/>
      <c r="B34" s="683"/>
      <c r="C34" s="169"/>
      <c r="D34" s="169"/>
      <c r="E34" s="167" t="s">
        <v>104</v>
      </c>
      <c r="F34" s="167"/>
      <c r="G34" s="167"/>
      <c r="H34" s="167"/>
      <c r="I34" s="168"/>
      <c r="J34" s="167"/>
      <c r="K34" s="167"/>
      <c r="L34" s="168"/>
      <c r="M34" s="167"/>
      <c r="N34" s="167"/>
      <c r="O34" s="173"/>
    </row>
    <row r="35" spans="1:15" ht="18" customHeight="1" x14ac:dyDescent="0.15">
      <c r="A35" s="676"/>
      <c r="B35" s="683"/>
      <c r="C35" s="169"/>
      <c r="D35" s="169"/>
      <c r="E35" s="167" t="s">
        <v>31</v>
      </c>
      <c r="F35" s="184"/>
      <c r="G35" s="167"/>
      <c r="H35" s="167"/>
      <c r="I35" s="168"/>
      <c r="J35" s="167"/>
      <c r="K35" s="167"/>
      <c r="L35" s="168"/>
      <c r="M35" s="167"/>
      <c r="N35" s="167"/>
      <c r="O35" s="166"/>
    </row>
    <row r="36" spans="1:15" ht="18" customHeight="1" x14ac:dyDescent="0.15">
      <c r="A36" s="676"/>
      <c r="B36" s="683"/>
      <c r="C36" s="169"/>
      <c r="D36" s="169"/>
      <c r="E36" s="167" t="s">
        <v>262</v>
      </c>
      <c r="F36" s="184"/>
      <c r="G36" s="167">
        <v>80</v>
      </c>
      <c r="H36" s="167" t="s">
        <v>88</v>
      </c>
      <c r="I36" s="168" t="s">
        <v>87</v>
      </c>
      <c r="J36" s="167">
        <v>2</v>
      </c>
      <c r="K36" s="167" t="s">
        <v>196</v>
      </c>
      <c r="L36" s="168" t="s">
        <v>87</v>
      </c>
      <c r="M36" s="167">
        <v>12</v>
      </c>
      <c r="N36" s="167" t="s">
        <v>85</v>
      </c>
      <c r="O36" s="166">
        <f>G36*J36*M36</f>
        <v>1920</v>
      </c>
    </row>
    <row r="37" spans="1:15" ht="18" customHeight="1" x14ac:dyDescent="0.15">
      <c r="A37" s="676"/>
      <c r="B37" s="683"/>
      <c r="C37" s="169"/>
      <c r="D37" s="169"/>
      <c r="E37" s="167" t="s">
        <v>244</v>
      </c>
      <c r="F37" s="184"/>
      <c r="G37" s="167"/>
      <c r="H37" s="167"/>
      <c r="I37" s="168"/>
      <c r="J37" s="167">
        <v>10</v>
      </c>
      <c r="K37" s="167" t="s">
        <v>88</v>
      </c>
      <c r="L37" s="168" t="s">
        <v>87</v>
      </c>
      <c r="M37" s="167">
        <v>1</v>
      </c>
      <c r="N37" s="167" t="s">
        <v>241</v>
      </c>
      <c r="O37" s="166">
        <f>J37*M37</f>
        <v>10</v>
      </c>
    </row>
    <row r="38" spans="1:15" ht="18" customHeight="1" x14ac:dyDescent="0.15">
      <c r="A38" s="676"/>
      <c r="B38" s="683"/>
      <c r="C38" s="169"/>
      <c r="D38" s="169"/>
      <c r="E38" s="167" t="s">
        <v>245</v>
      </c>
      <c r="F38" s="184"/>
      <c r="G38" s="167"/>
      <c r="H38" s="167"/>
      <c r="I38" s="168"/>
      <c r="J38" s="167">
        <v>10</v>
      </c>
      <c r="K38" s="167" t="s">
        <v>88</v>
      </c>
      <c r="L38" s="168" t="s">
        <v>87</v>
      </c>
      <c r="M38" s="167">
        <v>1</v>
      </c>
      <c r="N38" s="167" t="s">
        <v>241</v>
      </c>
      <c r="O38" s="166">
        <f>J38*M38</f>
        <v>10</v>
      </c>
    </row>
    <row r="39" spans="1:15" ht="18" customHeight="1" x14ac:dyDescent="0.15">
      <c r="A39" s="676"/>
      <c r="B39" s="683"/>
      <c r="C39" s="169"/>
      <c r="D39" s="169"/>
      <c r="E39" s="167" t="s">
        <v>11</v>
      </c>
      <c r="F39" s="167"/>
      <c r="G39" s="171"/>
      <c r="H39" s="171"/>
      <c r="I39" s="172"/>
      <c r="J39" s="171"/>
      <c r="K39" s="171"/>
      <c r="L39" s="172"/>
      <c r="M39" s="171"/>
      <c r="N39" s="171"/>
      <c r="O39" s="166"/>
    </row>
    <row r="40" spans="1:15" ht="18" customHeight="1" x14ac:dyDescent="0.15">
      <c r="A40" s="676"/>
      <c r="B40" s="683"/>
      <c r="C40" s="169">
        <f>SUM(O42:O42)</f>
        <v>1104</v>
      </c>
      <c r="D40" s="169">
        <v>0</v>
      </c>
      <c r="E40" s="192" t="s">
        <v>194</v>
      </c>
      <c r="F40" s="167"/>
      <c r="G40" s="171"/>
      <c r="H40" s="171"/>
      <c r="I40" s="172"/>
      <c r="J40" s="171"/>
      <c r="K40" s="171"/>
      <c r="L40" s="172"/>
      <c r="M40" s="171"/>
      <c r="N40" s="171"/>
      <c r="O40" s="166"/>
    </row>
    <row r="41" spans="1:15" ht="18" customHeight="1" x14ac:dyDescent="0.15">
      <c r="A41" s="676"/>
      <c r="B41" s="683"/>
      <c r="C41" s="169"/>
      <c r="D41" s="169"/>
      <c r="E41" s="167" t="s">
        <v>104</v>
      </c>
      <c r="F41" s="167"/>
      <c r="G41" s="171"/>
      <c r="H41" s="171"/>
      <c r="I41" s="168"/>
      <c r="J41" s="167"/>
      <c r="K41" s="167"/>
      <c r="L41" s="168"/>
      <c r="M41" s="167"/>
      <c r="N41" s="167"/>
      <c r="O41" s="166"/>
    </row>
    <row r="42" spans="1:15" ht="18" customHeight="1" x14ac:dyDescent="0.15">
      <c r="A42" s="676"/>
      <c r="B42" s="683"/>
      <c r="C42" s="169"/>
      <c r="D42" s="169"/>
      <c r="E42" s="167" t="s">
        <v>31</v>
      </c>
      <c r="F42" s="167"/>
      <c r="G42" s="171">
        <v>23</v>
      </c>
      <c r="H42" s="171" t="s">
        <v>88</v>
      </c>
      <c r="I42" s="168" t="s">
        <v>87</v>
      </c>
      <c r="J42" s="167">
        <v>4</v>
      </c>
      <c r="K42" s="167" t="s">
        <v>238</v>
      </c>
      <c r="L42" s="168" t="s">
        <v>87</v>
      </c>
      <c r="M42" s="167">
        <v>12</v>
      </c>
      <c r="N42" s="167" t="s">
        <v>85</v>
      </c>
      <c r="O42" s="166">
        <f>G42*J42*M42</f>
        <v>1104</v>
      </c>
    </row>
    <row r="43" spans="1:15" ht="18" customHeight="1" x14ac:dyDescent="0.15">
      <c r="A43" s="676"/>
      <c r="B43" s="683"/>
      <c r="C43" s="169"/>
      <c r="D43" s="169"/>
      <c r="E43" s="167" t="s">
        <v>246</v>
      </c>
      <c r="F43" s="167"/>
      <c r="G43" s="171"/>
      <c r="H43" s="171"/>
      <c r="I43" s="172"/>
      <c r="J43" s="171"/>
      <c r="K43" s="171"/>
      <c r="L43" s="172"/>
      <c r="M43" s="171"/>
      <c r="N43" s="171"/>
      <c r="O43" s="166"/>
    </row>
    <row r="44" spans="1:15" ht="18" customHeight="1" x14ac:dyDescent="0.15">
      <c r="A44" s="676"/>
      <c r="B44" s="683"/>
      <c r="C44" s="169">
        <f>SUM(O46:O46)</f>
        <v>180</v>
      </c>
      <c r="D44" s="169">
        <v>0</v>
      </c>
      <c r="E44" s="192" t="s">
        <v>195</v>
      </c>
      <c r="F44" s="167"/>
      <c r="G44" s="171"/>
      <c r="H44" s="171"/>
      <c r="I44" s="172"/>
      <c r="J44" s="171"/>
      <c r="K44" s="171"/>
      <c r="L44" s="172"/>
      <c r="M44" s="171"/>
      <c r="N44" s="171"/>
      <c r="O44" s="166"/>
    </row>
    <row r="45" spans="1:15" ht="18" customHeight="1" x14ac:dyDescent="0.15">
      <c r="A45" s="676"/>
      <c r="B45" s="683"/>
      <c r="C45" s="169"/>
      <c r="D45" s="169"/>
      <c r="E45" s="167" t="s">
        <v>104</v>
      </c>
      <c r="F45" s="167"/>
      <c r="G45" s="171"/>
      <c r="H45" s="171"/>
      <c r="I45" s="168"/>
      <c r="J45" s="167"/>
      <c r="K45" s="167"/>
      <c r="L45" s="168"/>
      <c r="M45" s="167"/>
      <c r="N45" s="167"/>
      <c r="O45" s="166"/>
    </row>
    <row r="46" spans="1:15" ht="18" customHeight="1" x14ac:dyDescent="0.15">
      <c r="A46" s="676"/>
      <c r="B46" s="683"/>
      <c r="C46" s="169"/>
      <c r="D46" s="169"/>
      <c r="E46" s="167" t="s">
        <v>31</v>
      </c>
      <c r="F46" s="167"/>
      <c r="G46" s="171">
        <v>15</v>
      </c>
      <c r="H46" s="171" t="s">
        <v>88</v>
      </c>
      <c r="I46" s="168" t="s">
        <v>87</v>
      </c>
      <c r="J46" s="167">
        <v>1</v>
      </c>
      <c r="K46" s="167" t="s">
        <v>81</v>
      </c>
      <c r="L46" s="168" t="s">
        <v>87</v>
      </c>
      <c r="M46" s="167">
        <v>12</v>
      </c>
      <c r="N46" s="167" t="s">
        <v>85</v>
      </c>
      <c r="O46" s="166">
        <f>G46*J46*M46</f>
        <v>180</v>
      </c>
    </row>
    <row r="47" spans="1:15" ht="18" customHeight="1" x14ac:dyDescent="0.15">
      <c r="A47" s="676"/>
      <c r="B47" s="683"/>
      <c r="C47" s="169"/>
      <c r="D47" s="169"/>
      <c r="E47" s="167" t="s">
        <v>155</v>
      </c>
      <c r="F47" s="167"/>
      <c r="G47" s="171"/>
      <c r="H47" s="171"/>
      <c r="I47" s="172"/>
      <c r="J47" s="171"/>
      <c r="K47" s="171"/>
      <c r="L47" s="172"/>
      <c r="M47" s="171"/>
      <c r="N47" s="171"/>
      <c r="O47" s="166"/>
    </row>
    <row r="48" spans="1:15" ht="18" customHeight="1" x14ac:dyDescent="0.15">
      <c r="A48" s="676"/>
      <c r="B48" s="683"/>
      <c r="C48" s="169">
        <f>O50</f>
        <v>960</v>
      </c>
      <c r="D48" s="169">
        <v>0</v>
      </c>
      <c r="E48" s="436" t="s">
        <v>156</v>
      </c>
      <c r="F48" s="167"/>
      <c r="G48" s="167"/>
      <c r="H48" s="167"/>
      <c r="I48" s="168"/>
      <c r="J48" s="167"/>
      <c r="K48" s="167"/>
      <c r="L48" s="168"/>
      <c r="M48" s="167"/>
      <c r="N48" s="167"/>
      <c r="O48" s="166"/>
    </row>
    <row r="49" spans="1:15" ht="18" customHeight="1" x14ac:dyDescent="0.15">
      <c r="A49" s="676"/>
      <c r="B49" s="683"/>
      <c r="C49" s="169"/>
      <c r="D49" s="169"/>
      <c r="E49" s="167" t="s">
        <v>104</v>
      </c>
      <c r="F49" s="167"/>
      <c r="G49" s="167"/>
      <c r="H49" s="167"/>
      <c r="I49" s="168"/>
      <c r="J49" s="167"/>
      <c r="K49" s="167"/>
      <c r="L49" s="168"/>
      <c r="M49" s="167"/>
      <c r="N49" s="167"/>
      <c r="O49" s="166"/>
    </row>
    <row r="50" spans="1:15" ht="18" customHeight="1" x14ac:dyDescent="0.15">
      <c r="A50" s="676"/>
      <c r="B50" s="683"/>
      <c r="C50" s="169"/>
      <c r="D50" s="169"/>
      <c r="E50" s="167" t="s">
        <v>31</v>
      </c>
      <c r="F50" s="184"/>
      <c r="G50" s="167">
        <v>80</v>
      </c>
      <c r="H50" s="167" t="s">
        <v>88</v>
      </c>
      <c r="I50" s="168" t="s">
        <v>87</v>
      </c>
      <c r="J50" s="167">
        <v>1</v>
      </c>
      <c r="K50" s="167" t="s">
        <v>81</v>
      </c>
      <c r="L50" s="168" t="s">
        <v>87</v>
      </c>
      <c r="M50" s="167">
        <v>12</v>
      </c>
      <c r="N50" s="167" t="s">
        <v>85</v>
      </c>
      <c r="O50" s="166">
        <f>G50*J50*M50</f>
        <v>960</v>
      </c>
    </row>
    <row r="51" spans="1:15" ht="18" customHeight="1" x14ac:dyDescent="0.15">
      <c r="A51" s="676"/>
      <c r="B51" s="683"/>
      <c r="C51" s="169"/>
      <c r="D51" s="169"/>
      <c r="E51" s="167" t="s">
        <v>157</v>
      </c>
      <c r="F51" s="167"/>
      <c r="G51" s="171"/>
      <c r="H51" s="171"/>
      <c r="I51" s="172"/>
      <c r="J51" s="171"/>
      <c r="K51" s="171"/>
      <c r="L51" s="172"/>
      <c r="M51" s="171"/>
      <c r="N51" s="171"/>
      <c r="O51" s="179"/>
    </row>
    <row r="52" spans="1:15" ht="18" customHeight="1" x14ac:dyDescent="0.15">
      <c r="A52" s="676"/>
      <c r="B52" s="683"/>
      <c r="C52" s="169">
        <f>O54</f>
        <v>960</v>
      </c>
      <c r="D52" s="169">
        <v>0</v>
      </c>
      <c r="E52" s="436" t="s">
        <v>263</v>
      </c>
      <c r="F52" s="167"/>
      <c r="G52" s="167"/>
      <c r="H52" s="167"/>
      <c r="I52" s="168"/>
      <c r="J52" s="167"/>
      <c r="K52" s="167"/>
      <c r="L52" s="168"/>
      <c r="M52" s="167"/>
      <c r="N52" s="167"/>
      <c r="O52" s="173"/>
    </row>
    <row r="53" spans="1:15" ht="18" customHeight="1" x14ac:dyDescent="0.15">
      <c r="A53" s="676"/>
      <c r="B53" s="683"/>
      <c r="C53" s="169"/>
      <c r="D53" s="169"/>
      <c r="E53" s="167" t="s">
        <v>264</v>
      </c>
      <c r="F53" s="167"/>
      <c r="G53" s="167"/>
      <c r="H53" s="167"/>
      <c r="I53" s="168"/>
      <c r="J53" s="167"/>
      <c r="K53" s="167"/>
      <c r="L53" s="168"/>
      <c r="M53" s="167"/>
      <c r="N53" s="167"/>
      <c r="O53" s="173"/>
    </row>
    <row r="54" spans="1:15" ht="18" customHeight="1" x14ac:dyDescent="0.15">
      <c r="A54" s="676"/>
      <c r="B54" s="683"/>
      <c r="C54" s="169"/>
      <c r="D54" s="169"/>
      <c r="E54" s="167" t="s">
        <v>31</v>
      </c>
      <c r="F54" s="167"/>
      <c r="G54" s="167">
        <v>80</v>
      </c>
      <c r="H54" s="167" t="s">
        <v>88</v>
      </c>
      <c r="I54" s="168" t="s">
        <v>87</v>
      </c>
      <c r="J54" s="167">
        <v>1</v>
      </c>
      <c r="K54" s="167" t="s">
        <v>81</v>
      </c>
      <c r="L54" s="168" t="s">
        <v>87</v>
      </c>
      <c r="M54" s="167">
        <v>12</v>
      </c>
      <c r="N54" s="167" t="s">
        <v>85</v>
      </c>
      <c r="O54" s="166">
        <f>G54*J54*M54</f>
        <v>960</v>
      </c>
    </row>
    <row r="55" spans="1:15" ht="18" customHeight="1" x14ac:dyDescent="0.15">
      <c r="A55" s="676"/>
      <c r="B55" s="684"/>
      <c r="C55" s="169"/>
      <c r="D55" s="169"/>
      <c r="E55" s="689" t="s">
        <v>205</v>
      </c>
      <c r="F55" s="689"/>
      <c r="G55" s="689"/>
      <c r="H55" s="689"/>
      <c r="I55" s="689"/>
      <c r="J55" s="689"/>
      <c r="K55" s="689"/>
      <c r="L55" s="689"/>
      <c r="M55" s="689"/>
      <c r="N55" s="689"/>
      <c r="O55" s="690"/>
    </row>
    <row r="56" spans="1:15" ht="18" customHeight="1" x14ac:dyDescent="0.15">
      <c r="A56" s="676"/>
      <c r="B56" s="11" t="s">
        <v>32</v>
      </c>
      <c r="C56" s="220">
        <f>SUM(C57:C92)</f>
        <v>1895</v>
      </c>
      <c r="D56" s="220">
        <f>SUM(D57:D92)</f>
        <v>900</v>
      </c>
      <c r="E56" s="219"/>
      <c r="F56" s="176"/>
      <c r="G56" s="176"/>
      <c r="H56" s="176"/>
      <c r="I56" s="177"/>
      <c r="J56" s="176"/>
      <c r="K56" s="176"/>
      <c r="L56" s="177"/>
      <c r="M56" s="176"/>
      <c r="N56" s="176"/>
      <c r="O56" s="175"/>
    </row>
    <row r="57" spans="1:15" ht="18" customHeight="1" x14ac:dyDescent="0.15">
      <c r="A57" s="676"/>
      <c r="B57" s="682" t="s">
        <v>158</v>
      </c>
      <c r="C57" s="169">
        <f>O59</f>
        <v>480</v>
      </c>
      <c r="D57" s="169">
        <v>0</v>
      </c>
      <c r="E57" s="436" t="s">
        <v>15</v>
      </c>
      <c r="F57" s="192"/>
      <c r="G57" s="192"/>
      <c r="H57" s="192"/>
      <c r="I57" s="194"/>
      <c r="J57" s="192"/>
      <c r="K57" s="192"/>
      <c r="L57" s="194"/>
      <c r="M57" s="192"/>
      <c r="N57" s="192"/>
      <c r="O57" s="166"/>
    </row>
    <row r="58" spans="1:15" ht="18" customHeight="1" x14ac:dyDescent="0.15">
      <c r="A58" s="676"/>
      <c r="B58" s="683"/>
      <c r="C58" s="169"/>
      <c r="D58" s="169"/>
      <c r="E58" s="167" t="s">
        <v>51</v>
      </c>
      <c r="F58" s="167"/>
      <c r="G58" s="167"/>
      <c r="H58" s="167"/>
      <c r="I58" s="168"/>
      <c r="J58" s="167"/>
      <c r="K58" s="167"/>
      <c r="L58" s="168"/>
      <c r="M58" s="167"/>
      <c r="N58" s="167"/>
      <c r="O58" s="166"/>
    </row>
    <row r="59" spans="1:15" ht="18" customHeight="1" x14ac:dyDescent="0.15">
      <c r="A59" s="676"/>
      <c r="B59" s="683"/>
      <c r="C59" s="169"/>
      <c r="D59" s="169"/>
      <c r="E59" s="167" t="s">
        <v>31</v>
      </c>
      <c r="F59" s="184"/>
      <c r="G59" s="167">
        <v>10</v>
      </c>
      <c r="H59" s="167" t="s">
        <v>88</v>
      </c>
      <c r="I59" s="168" t="s">
        <v>87</v>
      </c>
      <c r="J59" s="167">
        <v>4</v>
      </c>
      <c r="K59" s="167" t="s">
        <v>81</v>
      </c>
      <c r="L59" s="168" t="s">
        <v>87</v>
      </c>
      <c r="M59" s="167">
        <v>12</v>
      </c>
      <c r="N59" s="167" t="s">
        <v>85</v>
      </c>
      <c r="O59" s="166">
        <f>G59*J59*M59</f>
        <v>480</v>
      </c>
    </row>
    <row r="60" spans="1:15" ht="18" customHeight="1" x14ac:dyDescent="0.15">
      <c r="A60" s="676"/>
      <c r="B60" s="683"/>
      <c r="C60" s="169"/>
      <c r="D60" s="169"/>
      <c r="E60" s="167" t="s">
        <v>98</v>
      </c>
      <c r="F60" s="167"/>
      <c r="G60" s="171"/>
      <c r="H60" s="171"/>
      <c r="I60" s="172"/>
      <c r="J60" s="171"/>
      <c r="K60" s="171"/>
      <c r="L60" s="172"/>
      <c r="M60" s="171"/>
      <c r="N60" s="171"/>
      <c r="O60" s="179"/>
    </row>
    <row r="61" spans="1:15" ht="18" customHeight="1" x14ac:dyDescent="0.15">
      <c r="A61" s="676"/>
      <c r="B61" s="683"/>
      <c r="C61" s="169">
        <f>O63</f>
        <v>60</v>
      </c>
      <c r="D61" s="169">
        <v>0</v>
      </c>
      <c r="E61" s="436" t="s">
        <v>16</v>
      </c>
      <c r="F61" s="167"/>
      <c r="G61" s="167"/>
      <c r="H61" s="167"/>
      <c r="I61" s="168"/>
      <c r="J61" s="167"/>
      <c r="K61" s="167"/>
      <c r="L61" s="168"/>
      <c r="M61" s="167"/>
      <c r="N61" s="167"/>
      <c r="O61" s="173"/>
    </row>
    <row r="62" spans="1:15" ht="18" customHeight="1" x14ac:dyDescent="0.15">
      <c r="A62" s="676"/>
      <c r="B62" s="683"/>
      <c r="C62" s="169"/>
      <c r="D62" s="169"/>
      <c r="E62" s="167" t="s">
        <v>104</v>
      </c>
      <c r="F62" s="167"/>
      <c r="G62" s="167"/>
      <c r="H62" s="167"/>
      <c r="I62" s="168"/>
      <c r="J62" s="167"/>
      <c r="K62" s="167"/>
      <c r="L62" s="168"/>
      <c r="M62" s="167"/>
      <c r="N62" s="167"/>
      <c r="O62" s="173"/>
    </row>
    <row r="63" spans="1:15" ht="18" customHeight="1" x14ac:dyDescent="0.15">
      <c r="A63" s="676"/>
      <c r="B63" s="683"/>
      <c r="C63" s="169"/>
      <c r="D63" s="169"/>
      <c r="E63" s="167" t="s">
        <v>31</v>
      </c>
      <c r="F63" s="167"/>
      <c r="G63" s="167"/>
      <c r="H63" s="168"/>
      <c r="I63" s="168"/>
      <c r="J63" s="167">
        <v>5</v>
      </c>
      <c r="K63" s="167" t="s">
        <v>88</v>
      </c>
      <c r="L63" s="168" t="s">
        <v>87</v>
      </c>
      <c r="M63" s="167">
        <v>12</v>
      </c>
      <c r="N63" s="167" t="s">
        <v>82</v>
      </c>
      <c r="O63" s="166">
        <f>J63*M63</f>
        <v>60</v>
      </c>
    </row>
    <row r="64" spans="1:15" ht="18" customHeight="1" x14ac:dyDescent="0.15">
      <c r="A64" s="676"/>
      <c r="B64" s="683"/>
      <c r="C64" s="169"/>
      <c r="D64" s="169"/>
      <c r="E64" s="167" t="s">
        <v>136</v>
      </c>
      <c r="F64" s="167"/>
      <c r="G64" s="167"/>
      <c r="H64" s="167"/>
      <c r="I64" s="168"/>
      <c r="J64" s="167"/>
      <c r="K64" s="167"/>
      <c r="L64" s="168"/>
      <c r="M64" s="167"/>
      <c r="N64" s="167"/>
      <c r="O64" s="173"/>
    </row>
    <row r="65" spans="1:15" ht="18" customHeight="1" x14ac:dyDescent="0.15">
      <c r="A65" s="676"/>
      <c r="B65" s="683"/>
      <c r="C65" s="169">
        <f>SUM(O66:O67)</f>
        <v>80</v>
      </c>
      <c r="D65" s="169">
        <v>300</v>
      </c>
      <c r="E65" s="436" t="s">
        <v>18</v>
      </c>
      <c r="F65" s="167"/>
      <c r="G65" s="167"/>
      <c r="H65" s="167"/>
      <c r="I65" s="168"/>
      <c r="J65" s="167"/>
      <c r="K65" s="167"/>
      <c r="L65" s="168"/>
      <c r="M65" s="167"/>
      <c r="N65" s="167"/>
      <c r="O65" s="173"/>
    </row>
    <row r="66" spans="1:15" ht="18" customHeight="1" x14ac:dyDescent="0.15">
      <c r="A66" s="676"/>
      <c r="B66" s="683"/>
      <c r="C66" s="169"/>
      <c r="D66" s="169"/>
      <c r="E66" s="167" t="s">
        <v>265</v>
      </c>
      <c r="F66" s="167"/>
      <c r="G66" s="167"/>
      <c r="H66" s="168"/>
      <c r="I66" s="168"/>
      <c r="J66" s="167">
        <v>60</v>
      </c>
      <c r="K66" s="167" t="s">
        <v>88</v>
      </c>
      <c r="L66" s="168" t="s">
        <v>87</v>
      </c>
      <c r="M66" s="167">
        <v>1</v>
      </c>
      <c r="N66" s="167" t="s">
        <v>82</v>
      </c>
      <c r="O66" s="166">
        <f>J66*M66</f>
        <v>60</v>
      </c>
    </row>
    <row r="67" spans="1:15" ht="18" customHeight="1" x14ac:dyDescent="0.15">
      <c r="A67" s="676"/>
      <c r="B67" s="683"/>
      <c r="C67" s="169"/>
      <c r="D67" s="169"/>
      <c r="E67" s="167" t="s">
        <v>159</v>
      </c>
      <c r="F67" s="167"/>
      <c r="G67" s="167"/>
      <c r="H67" s="168"/>
      <c r="I67" s="168"/>
      <c r="J67" s="167">
        <v>20</v>
      </c>
      <c r="K67" s="167" t="s">
        <v>88</v>
      </c>
      <c r="L67" s="168" t="s">
        <v>87</v>
      </c>
      <c r="M67" s="167">
        <v>1</v>
      </c>
      <c r="N67" s="167" t="s">
        <v>82</v>
      </c>
      <c r="O67" s="166">
        <f>J67*M67</f>
        <v>20</v>
      </c>
    </row>
    <row r="68" spans="1:15" ht="18" customHeight="1" x14ac:dyDescent="0.15">
      <c r="A68" s="676"/>
      <c r="B68" s="683"/>
      <c r="C68" s="169"/>
      <c r="D68" s="169"/>
      <c r="E68" s="167" t="s">
        <v>160</v>
      </c>
      <c r="F68" s="167"/>
      <c r="G68" s="167"/>
      <c r="H68" s="167"/>
      <c r="I68" s="168"/>
      <c r="J68" s="167"/>
      <c r="K68" s="167"/>
      <c r="L68" s="168"/>
      <c r="M68" s="167"/>
      <c r="N68" s="167"/>
      <c r="O68" s="166"/>
    </row>
    <row r="69" spans="1:15" ht="18" customHeight="1" x14ac:dyDescent="0.15">
      <c r="A69" s="676"/>
      <c r="B69" s="683"/>
      <c r="C69" s="169">
        <f>SUM(O72:O77)</f>
        <v>960</v>
      </c>
      <c r="D69" s="169">
        <v>300</v>
      </c>
      <c r="E69" s="436" t="s">
        <v>117</v>
      </c>
      <c r="F69" s="167"/>
      <c r="G69" s="167"/>
      <c r="H69" s="167"/>
      <c r="I69" s="168"/>
      <c r="J69" s="167"/>
      <c r="K69" s="167"/>
      <c r="L69" s="168"/>
      <c r="M69" s="167"/>
      <c r="N69" s="167"/>
      <c r="O69" s="173"/>
    </row>
    <row r="70" spans="1:15" ht="18" customHeight="1" x14ac:dyDescent="0.15">
      <c r="A70" s="676"/>
      <c r="B70" s="683"/>
      <c r="C70" s="169"/>
      <c r="D70" s="169"/>
      <c r="E70" s="167" t="s">
        <v>104</v>
      </c>
      <c r="F70" s="167"/>
      <c r="G70" s="167"/>
      <c r="H70" s="167"/>
      <c r="I70" s="168"/>
      <c r="J70" s="167"/>
      <c r="K70" s="167"/>
      <c r="L70" s="168"/>
      <c r="M70" s="167"/>
      <c r="N70" s="167"/>
      <c r="O70" s="173"/>
    </row>
    <row r="71" spans="1:15" ht="18" customHeight="1" x14ac:dyDescent="0.15">
      <c r="A71" s="676"/>
      <c r="B71" s="683"/>
      <c r="C71" s="169"/>
      <c r="D71" s="169"/>
      <c r="E71" s="167" t="s">
        <v>31</v>
      </c>
      <c r="F71" s="167"/>
      <c r="G71" s="167"/>
      <c r="H71" s="167"/>
      <c r="I71" s="168"/>
      <c r="J71" s="167"/>
      <c r="K71" s="167"/>
      <c r="L71" s="168"/>
      <c r="M71" s="167"/>
      <c r="N71" s="167"/>
      <c r="O71" s="173"/>
    </row>
    <row r="72" spans="1:15" ht="18" customHeight="1" x14ac:dyDescent="0.15">
      <c r="A72" s="676"/>
      <c r="B72" s="683"/>
      <c r="C72" s="169"/>
      <c r="D72" s="169"/>
      <c r="E72" s="167" t="s">
        <v>17</v>
      </c>
      <c r="F72" s="167"/>
      <c r="G72" s="167">
        <v>10</v>
      </c>
      <c r="H72" s="167" t="s">
        <v>88</v>
      </c>
      <c r="I72" s="168" t="s">
        <v>87</v>
      </c>
      <c r="J72" s="167">
        <v>4</v>
      </c>
      <c r="K72" s="167" t="s">
        <v>81</v>
      </c>
      <c r="L72" s="168" t="s">
        <v>87</v>
      </c>
      <c r="M72" s="167">
        <v>12</v>
      </c>
      <c r="N72" s="167" t="s">
        <v>85</v>
      </c>
      <c r="O72" s="166">
        <f>G72*J72*M72</f>
        <v>480</v>
      </c>
    </row>
    <row r="73" spans="1:15" ht="18" customHeight="1" x14ac:dyDescent="0.15">
      <c r="A73" s="676"/>
      <c r="B73" s="683"/>
      <c r="C73" s="169"/>
      <c r="D73" s="169"/>
      <c r="E73" s="167" t="s">
        <v>118</v>
      </c>
      <c r="F73" s="167"/>
      <c r="G73" s="167"/>
      <c r="H73" s="168"/>
      <c r="I73" s="168"/>
      <c r="J73" s="167">
        <v>60</v>
      </c>
      <c r="K73" s="167" t="s">
        <v>88</v>
      </c>
      <c r="L73" s="168" t="s">
        <v>87</v>
      </c>
      <c r="M73" s="167">
        <v>4</v>
      </c>
      <c r="N73" s="167" t="s">
        <v>82</v>
      </c>
      <c r="O73" s="166">
        <f>J73*M73</f>
        <v>240</v>
      </c>
    </row>
    <row r="74" spans="1:15" ht="18" customHeight="1" x14ac:dyDescent="0.15">
      <c r="A74" s="676"/>
      <c r="B74" s="683"/>
      <c r="C74" s="169"/>
      <c r="D74" s="169"/>
      <c r="E74" s="167" t="s">
        <v>115</v>
      </c>
      <c r="F74" s="167"/>
      <c r="G74" s="167"/>
      <c r="H74" s="168"/>
      <c r="I74" s="168"/>
      <c r="J74" s="167">
        <v>60</v>
      </c>
      <c r="K74" s="167" t="s">
        <v>88</v>
      </c>
      <c r="L74" s="168" t="s">
        <v>87</v>
      </c>
      <c r="M74" s="167">
        <v>1</v>
      </c>
      <c r="N74" s="167" t="s">
        <v>82</v>
      </c>
      <c r="O74" s="166">
        <f>J74*M74</f>
        <v>60</v>
      </c>
    </row>
    <row r="75" spans="1:15" ht="18" customHeight="1" x14ac:dyDescent="0.15">
      <c r="A75" s="676"/>
      <c r="B75" s="683"/>
      <c r="C75" s="169"/>
      <c r="D75" s="169"/>
      <c r="E75" s="167" t="s">
        <v>116</v>
      </c>
      <c r="F75" s="167"/>
      <c r="G75" s="167"/>
      <c r="H75" s="168"/>
      <c r="I75" s="168"/>
      <c r="J75" s="167">
        <v>60</v>
      </c>
      <c r="K75" s="167" t="s">
        <v>88</v>
      </c>
      <c r="L75" s="168" t="s">
        <v>87</v>
      </c>
      <c r="M75" s="167">
        <v>1</v>
      </c>
      <c r="N75" s="167" t="s">
        <v>82</v>
      </c>
      <c r="O75" s="166">
        <f>J75*M75</f>
        <v>60</v>
      </c>
    </row>
    <row r="76" spans="1:15" ht="18" customHeight="1" x14ac:dyDescent="0.15">
      <c r="A76" s="676"/>
      <c r="B76" s="683"/>
      <c r="C76" s="169"/>
      <c r="D76" s="169"/>
      <c r="E76" s="167" t="s">
        <v>227</v>
      </c>
      <c r="F76" s="167"/>
      <c r="G76" s="167"/>
      <c r="H76" s="168"/>
      <c r="I76" s="168"/>
      <c r="J76" s="167">
        <v>60</v>
      </c>
      <c r="K76" s="167" t="s">
        <v>88</v>
      </c>
      <c r="L76" s="168" t="s">
        <v>87</v>
      </c>
      <c r="M76" s="167">
        <v>1</v>
      </c>
      <c r="N76" s="167" t="s">
        <v>82</v>
      </c>
      <c r="O76" s="166">
        <f>J76*M76</f>
        <v>60</v>
      </c>
    </row>
    <row r="77" spans="1:15" ht="18" customHeight="1" x14ac:dyDescent="0.15">
      <c r="A77" s="676"/>
      <c r="B77" s="683"/>
      <c r="C77" s="169"/>
      <c r="D77" s="169"/>
      <c r="E77" s="167" t="s">
        <v>113</v>
      </c>
      <c r="F77" s="167"/>
      <c r="G77" s="167"/>
      <c r="H77" s="168"/>
      <c r="I77" s="168"/>
      <c r="J77" s="167">
        <v>60</v>
      </c>
      <c r="K77" s="167" t="s">
        <v>88</v>
      </c>
      <c r="L77" s="168" t="s">
        <v>87</v>
      </c>
      <c r="M77" s="167">
        <v>1</v>
      </c>
      <c r="N77" s="167" t="s">
        <v>82</v>
      </c>
      <c r="O77" s="166">
        <f>J77*M77</f>
        <v>60</v>
      </c>
    </row>
    <row r="78" spans="1:15" ht="18" customHeight="1" x14ac:dyDescent="0.15">
      <c r="A78" s="676"/>
      <c r="B78" s="683"/>
      <c r="C78" s="169"/>
      <c r="D78" s="169"/>
      <c r="E78" s="167" t="s">
        <v>9</v>
      </c>
      <c r="F78" s="167"/>
      <c r="G78" s="167"/>
      <c r="H78" s="167"/>
      <c r="I78" s="168"/>
      <c r="J78" s="167"/>
      <c r="K78" s="167"/>
      <c r="L78" s="168"/>
      <c r="M78" s="167"/>
      <c r="N78" s="167"/>
      <c r="O78" s="166"/>
    </row>
    <row r="79" spans="1:15" ht="18" customHeight="1" x14ac:dyDescent="0.15">
      <c r="A79" s="676"/>
      <c r="B79" s="683"/>
      <c r="C79" s="169">
        <f>O81</f>
        <v>15</v>
      </c>
      <c r="D79" s="169">
        <v>0</v>
      </c>
      <c r="E79" s="436" t="s">
        <v>62</v>
      </c>
      <c r="F79" s="167"/>
      <c r="G79" s="167"/>
      <c r="H79" s="167"/>
      <c r="I79" s="168"/>
      <c r="J79" s="167"/>
      <c r="K79" s="167"/>
      <c r="L79" s="168"/>
      <c r="M79" s="167"/>
      <c r="N79" s="167"/>
      <c r="O79" s="173"/>
    </row>
    <row r="80" spans="1:15" ht="18" customHeight="1" x14ac:dyDescent="0.15">
      <c r="A80" s="676"/>
      <c r="B80" s="683"/>
      <c r="C80" s="169"/>
      <c r="D80" s="169"/>
      <c r="E80" s="167" t="s">
        <v>104</v>
      </c>
      <c r="F80" s="167"/>
      <c r="G80" s="167"/>
      <c r="H80" s="167"/>
      <c r="I80" s="168"/>
      <c r="J80" s="167"/>
      <c r="K80" s="167"/>
      <c r="L80" s="168"/>
      <c r="M80" s="167"/>
      <c r="N80" s="167"/>
      <c r="O80" s="173"/>
    </row>
    <row r="81" spans="1:15" ht="18" customHeight="1" x14ac:dyDescent="0.15">
      <c r="A81" s="676"/>
      <c r="B81" s="683"/>
      <c r="C81" s="169"/>
      <c r="D81" s="169"/>
      <c r="E81" s="167" t="s">
        <v>31</v>
      </c>
      <c r="F81" s="167"/>
      <c r="G81" s="167"/>
      <c r="H81" s="168"/>
      <c r="I81" s="168"/>
      <c r="J81" s="167"/>
      <c r="K81" s="167"/>
      <c r="L81" s="168"/>
      <c r="M81" s="167">
        <v>15</v>
      </c>
      <c r="N81" s="167" t="s">
        <v>45</v>
      </c>
      <c r="O81" s="166">
        <f>M81</f>
        <v>15</v>
      </c>
    </row>
    <row r="82" spans="1:15" ht="18" customHeight="1" x14ac:dyDescent="0.15">
      <c r="A82" s="676"/>
      <c r="B82" s="683"/>
      <c r="C82" s="169"/>
      <c r="D82" s="169"/>
      <c r="E82" s="167" t="s">
        <v>97</v>
      </c>
      <c r="F82" s="167"/>
      <c r="G82" s="167"/>
      <c r="H82" s="167"/>
      <c r="I82" s="168"/>
      <c r="J82" s="167"/>
      <c r="K82" s="167"/>
      <c r="L82" s="168"/>
      <c r="M82" s="167"/>
      <c r="N82" s="167"/>
      <c r="O82" s="173"/>
    </row>
    <row r="83" spans="1:15" ht="18" customHeight="1" x14ac:dyDescent="0.15">
      <c r="A83" s="676"/>
      <c r="B83" s="683"/>
      <c r="C83" s="169">
        <f>SUM(O86:O91)</f>
        <v>300</v>
      </c>
      <c r="D83" s="169">
        <v>300</v>
      </c>
      <c r="E83" s="436" t="s">
        <v>106</v>
      </c>
      <c r="F83" s="167"/>
      <c r="G83" s="167"/>
      <c r="H83" s="167"/>
      <c r="I83" s="168"/>
      <c r="J83" s="167"/>
      <c r="K83" s="167"/>
      <c r="L83" s="168"/>
      <c r="M83" s="167"/>
      <c r="N83" s="167"/>
      <c r="O83" s="173"/>
    </row>
    <row r="84" spans="1:15" ht="18" customHeight="1" x14ac:dyDescent="0.15">
      <c r="A84" s="676"/>
      <c r="B84" s="683"/>
      <c r="C84" s="169"/>
      <c r="D84" s="169"/>
      <c r="E84" s="167" t="s">
        <v>104</v>
      </c>
      <c r="F84" s="167"/>
      <c r="G84" s="167"/>
      <c r="H84" s="167"/>
      <c r="I84" s="168"/>
      <c r="J84" s="167"/>
      <c r="K84" s="167"/>
      <c r="L84" s="168"/>
      <c r="M84" s="167"/>
      <c r="N84" s="167"/>
      <c r="O84" s="173"/>
    </row>
    <row r="85" spans="1:15" ht="18" customHeight="1" x14ac:dyDescent="0.15">
      <c r="A85" s="676"/>
      <c r="B85" s="683"/>
      <c r="C85" s="169"/>
      <c r="D85" s="169"/>
      <c r="E85" s="167" t="s">
        <v>31</v>
      </c>
      <c r="F85" s="167"/>
      <c r="G85" s="167"/>
      <c r="H85" s="167"/>
      <c r="I85" s="168"/>
      <c r="J85" s="167"/>
      <c r="K85" s="167"/>
      <c r="L85" s="168"/>
      <c r="M85" s="167"/>
      <c r="N85" s="167"/>
      <c r="O85" s="173"/>
    </row>
    <row r="86" spans="1:15" ht="18" customHeight="1" x14ac:dyDescent="0.15">
      <c r="A86" s="676"/>
      <c r="B86" s="683"/>
      <c r="C86" s="169"/>
      <c r="D86" s="169"/>
      <c r="E86" s="167" t="s">
        <v>161</v>
      </c>
      <c r="F86" s="167"/>
      <c r="G86" s="167"/>
      <c r="H86" s="167"/>
      <c r="I86" s="168"/>
      <c r="J86" s="167">
        <v>15</v>
      </c>
      <c r="K86" s="167" t="s">
        <v>88</v>
      </c>
      <c r="L86" s="168" t="s">
        <v>87</v>
      </c>
      <c r="M86" s="167">
        <v>12</v>
      </c>
      <c r="N86" s="167" t="s">
        <v>85</v>
      </c>
      <c r="O86" s="166">
        <f t="shared" ref="O86:O91" si="0">J86*M86</f>
        <v>180</v>
      </c>
    </row>
    <row r="87" spans="1:15" ht="18" customHeight="1" x14ac:dyDescent="0.15">
      <c r="A87" s="676"/>
      <c r="B87" s="683"/>
      <c r="C87" s="169"/>
      <c r="D87" s="169"/>
      <c r="E87" s="167" t="s">
        <v>57</v>
      </c>
      <c r="F87" s="167"/>
      <c r="G87" s="167"/>
      <c r="H87" s="167"/>
      <c r="I87" s="168"/>
      <c r="J87" s="167">
        <v>15</v>
      </c>
      <c r="K87" s="167" t="s">
        <v>88</v>
      </c>
      <c r="L87" s="168" t="s">
        <v>87</v>
      </c>
      <c r="M87" s="167">
        <v>4</v>
      </c>
      <c r="N87" s="167" t="s">
        <v>82</v>
      </c>
      <c r="O87" s="166">
        <f t="shared" si="0"/>
        <v>60</v>
      </c>
    </row>
    <row r="88" spans="1:15" ht="18" customHeight="1" x14ac:dyDescent="0.15">
      <c r="A88" s="676"/>
      <c r="B88" s="683"/>
      <c r="C88" s="169"/>
      <c r="D88" s="169"/>
      <c r="E88" s="167" t="s">
        <v>14</v>
      </c>
      <c r="F88" s="167"/>
      <c r="G88" s="167"/>
      <c r="H88" s="168"/>
      <c r="I88" s="168"/>
      <c r="J88" s="167">
        <v>15</v>
      </c>
      <c r="K88" s="167" t="s">
        <v>88</v>
      </c>
      <c r="L88" s="168" t="s">
        <v>87</v>
      </c>
      <c r="M88" s="167">
        <v>1</v>
      </c>
      <c r="N88" s="167" t="s">
        <v>82</v>
      </c>
      <c r="O88" s="166">
        <f t="shared" si="0"/>
        <v>15</v>
      </c>
    </row>
    <row r="89" spans="1:15" ht="18" customHeight="1" x14ac:dyDescent="0.15">
      <c r="A89" s="676"/>
      <c r="B89" s="683"/>
      <c r="C89" s="169"/>
      <c r="D89" s="169"/>
      <c r="E89" s="167" t="s">
        <v>266</v>
      </c>
      <c r="F89" s="167"/>
      <c r="G89" s="167"/>
      <c r="H89" s="168"/>
      <c r="I89" s="168"/>
      <c r="J89" s="167">
        <v>15</v>
      </c>
      <c r="K89" s="167" t="s">
        <v>88</v>
      </c>
      <c r="L89" s="168" t="s">
        <v>87</v>
      </c>
      <c r="M89" s="167">
        <v>1</v>
      </c>
      <c r="N89" s="167" t="s">
        <v>82</v>
      </c>
      <c r="O89" s="166">
        <f t="shared" si="0"/>
        <v>15</v>
      </c>
    </row>
    <row r="90" spans="1:15" ht="18" customHeight="1" x14ac:dyDescent="0.15">
      <c r="A90" s="676"/>
      <c r="B90" s="683"/>
      <c r="C90" s="169"/>
      <c r="D90" s="169"/>
      <c r="E90" s="167" t="s">
        <v>113</v>
      </c>
      <c r="F90" s="167"/>
      <c r="G90" s="167"/>
      <c r="H90" s="168"/>
      <c r="I90" s="168"/>
      <c r="J90" s="167">
        <v>15</v>
      </c>
      <c r="K90" s="167" t="s">
        <v>88</v>
      </c>
      <c r="L90" s="168" t="s">
        <v>87</v>
      </c>
      <c r="M90" s="167">
        <v>1</v>
      </c>
      <c r="N90" s="167" t="s">
        <v>82</v>
      </c>
      <c r="O90" s="166">
        <f t="shared" si="0"/>
        <v>15</v>
      </c>
    </row>
    <row r="91" spans="1:15" ht="18" customHeight="1" x14ac:dyDescent="0.15">
      <c r="A91" s="676"/>
      <c r="B91" s="683"/>
      <c r="C91" s="169"/>
      <c r="D91" s="169"/>
      <c r="E91" s="167" t="s">
        <v>206</v>
      </c>
      <c r="F91" s="167"/>
      <c r="G91" s="167"/>
      <c r="H91" s="168"/>
      <c r="I91" s="168"/>
      <c r="J91" s="167">
        <v>15</v>
      </c>
      <c r="K91" s="167" t="s">
        <v>88</v>
      </c>
      <c r="L91" s="168" t="s">
        <v>87</v>
      </c>
      <c r="M91" s="167">
        <v>1</v>
      </c>
      <c r="N91" s="167" t="s">
        <v>82</v>
      </c>
      <c r="O91" s="166">
        <f t="shared" si="0"/>
        <v>15</v>
      </c>
    </row>
    <row r="92" spans="1:15" ht="18" customHeight="1" x14ac:dyDescent="0.15">
      <c r="A92" s="688"/>
      <c r="B92" s="691"/>
      <c r="C92" s="183"/>
      <c r="D92" s="183"/>
      <c r="E92" s="181" t="s">
        <v>8</v>
      </c>
      <c r="F92" s="181"/>
      <c r="G92" s="217"/>
      <c r="H92" s="217"/>
      <c r="I92" s="218"/>
      <c r="J92" s="217"/>
      <c r="K92" s="217"/>
      <c r="L92" s="218"/>
      <c r="M92" s="217"/>
      <c r="N92" s="217"/>
      <c r="O92" s="216"/>
    </row>
    <row r="93" spans="1:15" ht="18" customHeight="1" x14ac:dyDescent="0.15">
      <c r="A93" s="661" t="s">
        <v>200</v>
      </c>
      <c r="B93" s="662"/>
      <c r="C93" s="35">
        <f>SUM(C94,C141,C160,C181)</f>
        <v>12781</v>
      </c>
      <c r="D93" s="35">
        <f>SUM(D94,D141,D160,D181)</f>
        <v>14419</v>
      </c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18"/>
    </row>
    <row r="94" spans="1:15" ht="18" customHeight="1" x14ac:dyDescent="0.15">
      <c r="A94" s="675" t="s">
        <v>247</v>
      </c>
      <c r="B94" s="215" t="s">
        <v>32</v>
      </c>
      <c r="C94" s="24">
        <f>SUM(C95:C119,C120:C140)</f>
        <v>11165</v>
      </c>
      <c r="D94" s="24">
        <f>SUM(D95:D140)</f>
        <v>12450</v>
      </c>
      <c r="E94" s="178"/>
      <c r="F94" s="176"/>
      <c r="G94" s="176"/>
      <c r="H94" s="176"/>
      <c r="I94" s="177"/>
      <c r="J94" s="176"/>
      <c r="K94" s="176"/>
      <c r="L94" s="177"/>
      <c r="M94" s="176"/>
      <c r="N94" s="176"/>
      <c r="O94" s="175"/>
    </row>
    <row r="95" spans="1:15" ht="18" customHeight="1" x14ac:dyDescent="0.15">
      <c r="A95" s="676"/>
      <c r="B95" s="677" t="s">
        <v>267</v>
      </c>
      <c r="C95" s="214">
        <f>SUM(O98:O100)</f>
        <v>158</v>
      </c>
      <c r="D95" s="214">
        <v>2000</v>
      </c>
      <c r="E95" s="436" t="s">
        <v>207</v>
      </c>
      <c r="F95" s="192"/>
      <c r="G95" s="192"/>
      <c r="H95" s="192"/>
      <c r="I95" s="194"/>
      <c r="J95" s="192"/>
      <c r="K95" s="192"/>
      <c r="L95" s="194"/>
      <c r="M95" s="192"/>
      <c r="N95" s="192"/>
      <c r="O95" s="193"/>
    </row>
    <row r="96" spans="1:15" ht="18" customHeight="1" x14ac:dyDescent="0.15">
      <c r="A96" s="676"/>
      <c r="B96" s="678"/>
      <c r="C96" s="169"/>
      <c r="D96" s="169"/>
      <c r="E96" s="185" t="s">
        <v>104</v>
      </c>
      <c r="F96" s="167"/>
      <c r="G96" s="167"/>
      <c r="H96" s="167"/>
      <c r="I96" s="168"/>
      <c r="J96" s="167"/>
      <c r="K96" s="167"/>
      <c r="L96" s="168"/>
      <c r="M96" s="167"/>
      <c r="N96" s="167"/>
      <c r="O96" s="173"/>
    </row>
    <row r="97" spans="1:15" ht="18" customHeight="1" x14ac:dyDescent="0.15">
      <c r="A97" s="676"/>
      <c r="B97" s="678"/>
      <c r="C97" s="169"/>
      <c r="D97" s="169"/>
      <c r="E97" s="185" t="s">
        <v>31</v>
      </c>
      <c r="F97" s="184"/>
      <c r="G97" s="184"/>
      <c r="H97" s="184"/>
      <c r="I97" s="186"/>
      <c r="J97" s="167"/>
      <c r="K97" s="167"/>
      <c r="L97" s="168"/>
      <c r="M97" s="167"/>
      <c r="N97" s="167"/>
      <c r="O97" s="166"/>
    </row>
    <row r="98" spans="1:15" ht="18" customHeight="1" x14ac:dyDescent="0.15">
      <c r="A98" s="676"/>
      <c r="B98" s="678"/>
      <c r="C98" s="169"/>
      <c r="D98" s="169"/>
      <c r="E98" s="185" t="s">
        <v>162</v>
      </c>
      <c r="F98" s="184"/>
      <c r="G98" s="167"/>
      <c r="H98" s="167"/>
      <c r="I98" s="168"/>
      <c r="J98" s="167">
        <v>3</v>
      </c>
      <c r="K98" s="167" t="s">
        <v>197</v>
      </c>
      <c r="L98" s="168" t="s">
        <v>87</v>
      </c>
      <c r="M98" s="167">
        <v>12</v>
      </c>
      <c r="N98" s="167" t="s">
        <v>241</v>
      </c>
      <c r="O98" s="166">
        <f>J98*M98</f>
        <v>36</v>
      </c>
    </row>
    <row r="99" spans="1:15" ht="18" customHeight="1" x14ac:dyDescent="0.15">
      <c r="A99" s="676"/>
      <c r="B99" s="678"/>
      <c r="C99" s="169"/>
      <c r="D99" s="169"/>
      <c r="E99" s="185" t="s">
        <v>268</v>
      </c>
      <c r="F99" s="167"/>
      <c r="G99" s="171"/>
      <c r="H99" s="171"/>
      <c r="I99" s="168"/>
      <c r="J99" s="167">
        <v>10</v>
      </c>
      <c r="K99" s="167" t="s">
        <v>81</v>
      </c>
      <c r="L99" s="168" t="s">
        <v>87</v>
      </c>
      <c r="M99" s="167">
        <v>12</v>
      </c>
      <c r="N99" s="167" t="s">
        <v>241</v>
      </c>
      <c r="O99" s="166">
        <f>J99*M99</f>
        <v>120</v>
      </c>
    </row>
    <row r="100" spans="1:15" ht="18" customHeight="1" x14ac:dyDescent="0.15">
      <c r="A100" s="676"/>
      <c r="B100" s="678"/>
      <c r="C100" s="169"/>
      <c r="D100" s="169"/>
      <c r="E100" s="185" t="s">
        <v>243</v>
      </c>
      <c r="F100" s="167"/>
      <c r="G100" s="171"/>
      <c r="H100" s="171"/>
      <c r="I100" s="172"/>
      <c r="J100" s="167">
        <v>2</v>
      </c>
      <c r="K100" s="167" t="s">
        <v>88</v>
      </c>
      <c r="L100" s="168" t="s">
        <v>87</v>
      </c>
      <c r="M100" s="167">
        <v>1</v>
      </c>
      <c r="N100" s="167" t="s">
        <v>82</v>
      </c>
      <c r="O100" s="166">
        <f>J100*M100</f>
        <v>2</v>
      </c>
    </row>
    <row r="101" spans="1:15" ht="18" customHeight="1" x14ac:dyDescent="0.15">
      <c r="A101" s="676"/>
      <c r="B101" s="678"/>
      <c r="C101" s="169"/>
      <c r="D101" s="169"/>
      <c r="E101" s="185" t="s">
        <v>163</v>
      </c>
      <c r="F101" s="167"/>
      <c r="G101" s="171"/>
      <c r="H101" s="171"/>
      <c r="I101" s="172"/>
      <c r="J101" s="171"/>
      <c r="K101" s="212"/>
      <c r="L101" s="213"/>
      <c r="M101" s="212"/>
      <c r="N101" s="212"/>
      <c r="O101" s="211"/>
    </row>
    <row r="102" spans="1:15" ht="18" customHeight="1" x14ac:dyDescent="0.15">
      <c r="A102" s="676"/>
      <c r="B102" s="678"/>
      <c r="C102" s="169">
        <f>O104</f>
        <v>48</v>
      </c>
      <c r="D102" s="169">
        <v>550</v>
      </c>
      <c r="E102" s="436" t="s">
        <v>112</v>
      </c>
      <c r="F102" s="167"/>
      <c r="G102" s="167"/>
      <c r="H102" s="167"/>
      <c r="I102" s="168"/>
      <c r="J102" s="167"/>
      <c r="K102" s="167"/>
      <c r="L102" s="168"/>
      <c r="M102" s="167"/>
      <c r="N102" s="167"/>
      <c r="O102" s="17"/>
    </row>
    <row r="103" spans="1:15" ht="18" customHeight="1" x14ac:dyDescent="0.15">
      <c r="A103" s="676"/>
      <c r="B103" s="678"/>
      <c r="C103" s="169"/>
      <c r="D103" s="169"/>
      <c r="E103" s="167" t="s">
        <v>107</v>
      </c>
      <c r="F103" s="167"/>
      <c r="G103" s="167"/>
      <c r="H103" s="167"/>
      <c r="I103" s="168"/>
      <c r="J103" s="167"/>
      <c r="K103" s="167"/>
      <c r="L103" s="168"/>
      <c r="M103" s="167"/>
      <c r="N103" s="167"/>
      <c r="O103" s="17"/>
    </row>
    <row r="104" spans="1:15" ht="18" customHeight="1" x14ac:dyDescent="0.15">
      <c r="A104" s="676"/>
      <c r="B104" s="678"/>
      <c r="C104" s="169"/>
      <c r="D104" s="169"/>
      <c r="E104" s="167" t="s">
        <v>31</v>
      </c>
      <c r="F104" s="167"/>
      <c r="G104" s="167">
        <v>4</v>
      </c>
      <c r="H104" s="167" t="s">
        <v>88</v>
      </c>
      <c r="I104" s="168" t="s">
        <v>87</v>
      </c>
      <c r="J104" s="167">
        <v>1</v>
      </c>
      <c r="K104" s="167" t="s">
        <v>81</v>
      </c>
      <c r="L104" s="168" t="s">
        <v>87</v>
      </c>
      <c r="M104" s="167">
        <v>12</v>
      </c>
      <c r="N104" s="167" t="s">
        <v>85</v>
      </c>
      <c r="O104" s="17">
        <f>G104*J104*M104</f>
        <v>48</v>
      </c>
    </row>
    <row r="105" spans="1:15" ht="18" customHeight="1" x14ac:dyDescent="0.15">
      <c r="A105" s="676"/>
      <c r="B105" s="678"/>
      <c r="C105" s="169"/>
      <c r="D105" s="169"/>
      <c r="E105" s="167" t="s">
        <v>135</v>
      </c>
      <c r="F105" s="167"/>
      <c r="G105" s="167"/>
      <c r="H105" s="167"/>
      <c r="I105" s="168"/>
      <c r="J105" s="167"/>
      <c r="K105" s="167"/>
      <c r="L105" s="168"/>
      <c r="M105" s="167"/>
      <c r="N105" s="167"/>
      <c r="O105" s="173"/>
    </row>
    <row r="106" spans="1:15" ht="18" customHeight="1" x14ac:dyDescent="0.15">
      <c r="A106" s="676"/>
      <c r="B106" s="678"/>
      <c r="C106" s="169">
        <f>O108</f>
        <v>5475</v>
      </c>
      <c r="D106" s="169">
        <v>1200</v>
      </c>
      <c r="E106" s="436" t="s">
        <v>114</v>
      </c>
      <c r="F106" s="167"/>
      <c r="G106" s="167"/>
      <c r="H106" s="167"/>
      <c r="I106" s="168"/>
      <c r="J106" s="167"/>
      <c r="K106" s="167"/>
      <c r="L106" s="168"/>
      <c r="M106" s="167"/>
      <c r="N106" s="167"/>
      <c r="O106" s="166"/>
    </row>
    <row r="107" spans="1:15" ht="18" customHeight="1" x14ac:dyDescent="0.15">
      <c r="A107" s="676"/>
      <c r="B107" s="678"/>
      <c r="C107" s="169"/>
      <c r="D107" s="169"/>
      <c r="E107" s="167" t="s">
        <v>104</v>
      </c>
      <c r="F107" s="167"/>
      <c r="G107" s="167"/>
      <c r="H107" s="167"/>
      <c r="I107" s="168"/>
      <c r="J107" s="167"/>
      <c r="K107" s="167"/>
      <c r="L107" s="168"/>
      <c r="M107" s="167"/>
      <c r="N107" s="167"/>
      <c r="O107" s="166"/>
    </row>
    <row r="108" spans="1:15" ht="18" customHeight="1" x14ac:dyDescent="0.15">
      <c r="A108" s="676"/>
      <c r="B108" s="678"/>
      <c r="C108" s="169"/>
      <c r="D108" s="169"/>
      <c r="E108" s="167" t="s">
        <v>31</v>
      </c>
      <c r="F108" s="184"/>
      <c r="G108" s="184"/>
      <c r="H108" s="184"/>
      <c r="I108" s="186"/>
      <c r="J108" s="167">
        <v>15</v>
      </c>
      <c r="K108" s="167" t="s">
        <v>88</v>
      </c>
      <c r="L108" s="168" t="s">
        <v>87</v>
      </c>
      <c r="M108" s="167">
        <v>365</v>
      </c>
      <c r="N108" s="167" t="s">
        <v>91</v>
      </c>
      <c r="O108" s="166">
        <f>J108*M108</f>
        <v>5475</v>
      </c>
    </row>
    <row r="109" spans="1:15" ht="18" customHeight="1" x14ac:dyDescent="0.15">
      <c r="A109" s="676"/>
      <c r="B109" s="678"/>
      <c r="C109" s="169"/>
      <c r="D109" s="169"/>
      <c r="E109" s="167" t="s">
        <v>10</v>
      </c>
      <c r="F109" s="167"/>
      <c r="G109" s="167"/>
      <c r="H109" s="167"/>
      <c r="I109" s="168"/>
      <c r="J109" s="167"/>
      <c r="K109" s="167"/>
      <c r="L109" s="168"/>
      <c r="M109" s="167"/>
      <c r="N109" s="167"/>
      <c r="O109" s="166"/>
    </row>
    <row r="110" spans="1:15" ht="18" customHeight="1" x14ac:dyDescent="0.15">
      <c r="A110" s="676"/>
      <c r="B110" s="678"/>
      <c r="C110" s="169">
        <f>O112</f>
        <v>80</v>
      </c>
      <c r="D110" s="169">
        <v>3300</v>
      </c>
      <c r="E110" s="436" t="s">
        <v>109</v>
      </c>
      <c r="F110" s="167"/>
      <c r="G110" s="167"/>
      <c r="H110" s="167"/>
      <c r="I110" s="168"/>
      <c r="J110" s="167"/>
      <c r="K110" s="167"/>
      <c r="L110" s="168"/>
      <c r="M110" s="167"/>
      <c r="N110" s="167"/>
      <c r="O110" s="173"/>
    </row>
    <row r="111" spans="1:15" ht="18" customHeight="1" x14ac:dyDescent="0.15">
      <c r="A111" s="676"/>
      <c r="B111" s="678"/>
      <c r="C111" s="169"/>
      <c r="D111" s="169"/>
      <c r="E111" s="167" t="s">
        <v>284</v>
      </c>
      <c r="F111" s="167"/>
      <c r="G111" s="167"/>
      <c r="H111" s="167"/>
      <c r="I111" s="168"/>
      <c r="J111" s="167"/>
      <c r="K111" s="167"/>
      <c r="L111" s="168"/>
      <c r="M111" s="167"/>
      <c r="N111" s="167"/>
      <c r="O111" s="173"/>
    </row>
    <row r="112" spans="1:15" ht="18" customHeight="1" x14ac:dyDescent="0.15">
      <c r="A112" s="676"/>
      <c r="B112" s="678"/>
      <c r="C112" s="169"/>
      <c r="D112" s="169"/>
      <c r="E112" s="167" t="s">
        <v>31</v>
      </c>
      <c r="F112" s="167"/>
      <c r="G112" s="167"/>
      <c r="H112" s="167"/>
      <c r="I112" s="168"/>
      <c r="J112" s="167">
        <v>80</v>
      </c>
      <c r="K112" s="167" t="s">
        <v>88</v>
      </c>
      <c r="L112" s="168" t="s">
        <v>87</v>
      </c>
      <c r="M112" s="167">
        <v>1</v>
      </c>
      <c r="N112" s="167" t="s">
        <v>82</v>
      </c>
      <c r="O112" s="166">
        <f>J112*M112</f>
        <v>80</v>
      </c>
    </row>
    <row r="113" spans="1:15" ht="18" customHeight="1" x14ac:dyDescent="0.15">
      <c r="A113" s="676"/>
      <c r="B113" s="678"/>
      <c r="C113" s="169"/>
      <c r="D113" s="169"/>
      <c r="E113" s="167" t="s">
        <v>285</v>
      </c>
      <c r="F113" s="167"/>
      <c r="G113" s="171"/>
      <c r="H113" s="171"/>
      <c r="I113" s="172"/>
      <c r="J113" s="171"/>
      <c r="K113" s="171"/>
      <c r="L113" s="172"/>
      <c r="M113" s="171"/>
      <c r="N113" s="171"/>
      <c r="O113" s="179"/>
    </row>
    <row r="114" spans="1:15" ht="18" customHeight="1" x14ac:dyDescent="0.15">
      <c r="A114" s="676"/>
      <c r="B114" s="678"/>
      <c r="C114" s="169">
        <f>SUM(O117:O118)</f>
        <v>80</v>
      </c>
      <c r="D114" s="169">
        <v>1200</v>
      </c>
      <c r="E114" s="435" t="s">
        <v>431</v>
      </c>
      <c r="F114" s="167"/>
      <c r="G114" s="167"/>
      <c r="H114" s="167"/>
      <c r="I114" s="168"/>
      <c r="J114" s="167"/>
      <c r="K114" s="167"/>
      <c r="L114" s="168"/>
      <c r="M114" s="167"/>
      <c r="N114" s="167"/>
      <c r="O114" s="166"/>
    </row>
    <row r="115" spans="1:15" ht="18" customHeight="1" x14ac:dyDescent="0.15">
      <c r="A115" s="676"/>
      <c r="B115" s="678"/>
      <c r="C115" s="169"/>
      <c r="D115" s="169"/>
      <c r="E115" s="185" t="s">
        <v>286</v>
      </c>
      <c r="F115" s="167"/>
      <c r="G115" s="167"/>
      <c r="H115" s="167"/>
      <c r="I115" s="168"/>
      <c r="J115" s="167"/>
      <c r="K115" s="167"/>
      <c r="L115" s="168"/>
      <c r="M115" s="167"/>
      <c r="N115" s="167"/>
      <c r="O115" s="166"/>
    </row>
    <row r="116" spans="1:15" ht="18" customHeight="1" x14ac:dyDescent="0.15">
      <c r="A116" s="676"/>
      <c r="B116" s="678"/>
      <c r="C116" s="169"/>
      <c r="D116" s="169"/>
      <c r="E116" s="185" t="s">
        <v>31</v>
      </c>
      <c r="F116" s="167"/>
      <c r="G116" s="167"/>
      <c r="H116" s="168"/>
      <c r="I116" s="168"/>
      <c r="J116" s="184"/>
      <c r="K116" s="184"/>
      <c r="L116" s="184"/>
      <c r="M116" s="184"/>
      <c r="N116" s="184"/>
      <c r="O116" s="207"/>
    </row>
    <row r="117" spans="1:15" ht="18" customHeight="1" x14ac:dyDescent="0.15">
      <c r="A117" s="676"/>
      <c r="B117" s="678"/>
      <c r="C117" s="169"/>
      <c r="D117" s="169"/>
      <c r="E117" s="185" t="s">
        <v>432</v>
      </c>
      <c r="F117" s="192"/>
      <c r="G117" s="192"/>
      <c r="H117" s="194"/>
      <c r="I117" s="194"/>
      <c r="J117" s="167">
        <v>40</v>
      </c>
      <c r="K117" s="167" t="s">
        <v>88</v>
      </c>
      <c r="L117" s="168" t="s">
        <v>87</v>
      </c>
      <c r="M117" s="167">
        <v>1</v>
      </c>
      <c r="N117" s="167" t="s">
        <v>82</v>
      </c>
      <c r="O117" s="166">
        <f>J117*M117</f>
        <v>40</v>
      </c>
    </row>
    <row r="118" spans="1:15" ht="18" customHeight="1" x14ac:dyDescent="0.15">
      <c r="A118" s="676"/>
      <c r="B118" s="678"/>
      <c r="C118" s="169"/>
      <c r="D118" s="169"/>
      <c r="E118" s="185" t="s">
        <v>433</v>
      </c>
      <c r="F118" s="192"/>
      <c r="G118" s="192"/>
      <c r="H118" s="194"/>
      <c r="I118" s="194"/>
      <c r="J118" s="167">
        <v>40</v>
      </c>
      <c r="K118" s="167" t="s">
        <v>88</v>
      </c>
      <c r="L118" s="168" t="s">
        <v>87</v>
      </c>
      <c r="M118" s="167">
        <v>1</v>
      </c>
      <c r="N118" s="167" t="s">
        <v>82</v>
      </c>
      <c r="O118" s="166">
        <f>J118*M118</f>
        <v>40</v>
      </c>
    </row>
    <row r="119" spans="1:15" ht="18" customHeight="1" x14ac:dyDescent="0.15">
      <c r="A119" s="676"/>
      <c r="B119" s="678"/>
      <c r="C119" s="169"/>
      <c r="D119" s="169"/>
      <c r="E119" s="452" t="s">
        <v>452</v>
      </c>
      <c r="F119" s="167"/>
      <c r="G119" s="167"/>
      <c r="H119" s="167"/>
      <c r="I119" s="168"/>
      <c r="J119" s="167"/>
      <c r="K119" s="167"/>
      <c r="L119" s="168"/>
      <c r="M119" s="167"/>
      <c r="N119" s="167"/>
      <c r="O119" s="166"/>
    </row>
    <row r="120" spans="1:15" ht="18" customHeight="1" x14ac:dyDescent="0.15">
      <c r="A120" s="676"/>
      <c r="B120" s="678"/>
      <c r="C120" s="169">
        <f>O122</f>
        <v>960</v>
      </c>
      <c r="D120" s="169">
        <v>0</v>
      </c>
      <c r="E120" s="435" t="s">
        <v>119</v>
      </c>
      <c r="F120" s="167"/>
      <c r="G120" s="167"/>
      <c r="H120" s="167"/>
      <c r="I120" s="168"/>
      <c r="J120" s="167"/>
      <c r="K120" s="167"/>
      <c r="L120" s="168"/>
      <c r="M120" s="167"/>
      <c r="N120" s="167"/>
      <c r="O120" s="173"/>
    </row>
    <row r="121" spans="1:15" ht="18" customHeight="1" x14ac:dyDescent="0.15">
      <c r="A121" s="676"/>
      <c r="B121" s="678"/>
      <c r="C121" s="169"/>
      <c r="D121" s="169"/>
      <c r="E121" s="185" t="s">
        <v>104</v>
      </c>
      <c r="F121" s="167"/>
      <c r="G121" s="167"/>
      <c r="H121" s="167"/>
      <c r="I121" s="168"/>
      <c r="J121" s="167"/>
      <c r="K121" s="167"/>
      <c r="L121" s="168"/>
      <c r="M121" s="167"/>
      <c r="N121" s="167"/>
      <c r="O121" s="173"/>
    </row>
    <row r="122" spans="1:15" ht="18" customHeight="1" x14ac:dyDescent="0.15">
      <c r="A122" s="676"/>
      <c r="B122" s="678"/>
      <c r="C122" s="169"/>
      <c r="D122" s="169"/>
      <c r="E122" s="185" t="s">
        <v>31</v>
      </c>
      <c r="F122" s="167"/>
      <c r="G122" s="167">
        <v>80</v>
      </c>
      <c r="H122" s="167" t="s">
        <v>88</v>
      </c>
      <c r="I122" s="168" t="s">
        <v>87</v>
      </c>
      <c r="J122" s="167">
        <v>1</v>
      </c>
      <c r="K122" s="167" t="s">
        <v>81</v>
      </c>
      <c r="L122" s="168" t="s">
        <v>87</v>
      </c>
      <c r="M122" s="167">
        <v>12</v>
      </c>
      <c r="N122" s="167" t="s">
        <v>85</v>
      </c>
      <c r="O122" s="166">
        <f>G122*J122*M122</f>
        <v>960</v>
      </c>
    </row>
    <row r="123" spans="1:15" ht="18" customHeight="1" x14ac:dyDescent="0.15">
      <c r="A123" s="676"/>
      <c r="B123" s="678"/>
      <c r="C123" s="169"/>
      <c r="D123" s="169"/>
      <c r="E123" s="185" t="s">
        <v>99</v>
      </c>
      <c r="F123" s="167"/>
      <c r="G123" s="167"/>
      <c r="H123" s="167"/>
      <c r="I123" s="168"/>
      <c r="J123" s="167"/>
      <c r="K123" s="167"/>
      <c r="L123" s="168"/>
      <c r="M123" s="167"/>
      <c r="N123" s="167"/>
      <c r="O123" s="166"/>
    </row>
    <row r="124" spans="1:15" ht="18" customHeight="1" x14ac:dyDescent="0.15">
      <c r="A124" s="676"/>
      <c r="B124" s="678"/>
      <c r="C124" s="169">
        <f>SUM(O127:O127)</f>
        <v>2640</v>
      </c>
      <c r="D124" s="169">
        <v>0</v>
      </c>
      <c r="E124" s="436" t="s">
        <v>164</v>
      </c>
      <c r="F124" s="192"/>
      <c r="G124" s="192"/>
      <c r="H124" s="192"/>
      <c r="I124" s="194"/>
      <c r="J124" s="192"/>
      <c r="K124" s="192"/>
      <c r="L124" s="194"/>
      <c r="M124" s="192"/>
      <c r="N124" s="192"/>
      <c r="O124" s="193"/>
    </row>
    <row r="125" spans="1:15" ht="18" customHeight="1" x14ac:dyDescent="0.15">
      <c r="A125" s="676"/>
      <c r="B125" s="678"/>
      <c r="C125" s="169"/>
      <c r="D125" s="169"/>
      <c r="E125" s="167" t="s">
        <v>52</v>
      </c>
      <c r="F125" s="167"/>
      <c r="G125" s="167"/>
      <c r="H125" s="167"/>
      <c r="I125" s="168"/>
      <c r="J125" s="167"/>
      <c r="K125" s="167"/>
      <c r="L125" s="168"/>
      <c r="M125" s="167"/>
      <c r="N125" s="167"/>
      <c r="O125" s="173"/>
    </row>
    <row r="126" spans="1:15" ht="18" customHeight="1" x14ac:dyDescent="0.15">
      <c r="A126" s="676"/>
      <c r="B126" s="678"/>
      <c r="C126" s="169"/>
      <c r="D126" s="169"/>
      <c r="E126" s="167" t="s">
        <v>31</v>
      </c>
      <c r="F126" s="184"/>
      <c r="G126" s="167"/>
      <c r="H126" s="167"/>
      <c r="I126" s="168"/>
      <c r="J126" s="167"/>
      <c r="K126" s="167"/>
      <c r="L126" s="168"/>
      <c r="M126" s="167"/>
      <c r="N126" s="167"/>
      <c r="O126" s="166"/>
    </row>
    <row r="127" spans="1:15" ht="18" customHeight="1" x14ac:dyDescent="0.15">
      <c r="A127" s="676"/>
      <c r="B127" s="678"/>
      <c r="C127" s="169"/>
      <c r="D127" s="169"/>
      <c r="E127" s="680" t="s">
        <v>165</v>
      </c>
      <c r="F127" s="681"/>
      <c r="G127" s="167">
        <v>11</v>
      </c>
      <c r="H127" s="167" t="s">
        <v>88</v>
      </c>
      <c r="I127" s="168" t="s">
        <v>87</v>
      </c>
      <c r="J127" s="167">
        <v>20</v>
      </c>
      <c r="K127" s="167" t="s">
        <v>89</v>
      </c>
      <c r="L127" s="168" t="s">
        <v>87</v>
      </c>
      <c r="M127" s="167">
        <v>12</v>
      </c>
      <c r="N127" s="167" t="s">
        <v>85</v>
      </c>
      <c r="O127" s="166">
        <f>G127*J127*M127</f>
        <v>2640</v>
      </c>
    </row>
    <row r="128" spans="1:15" ht="18" customHeight="1" x14ac:dyDescent="0.15">
      <c r="A128" s="676"/>
      <c r="B128" s="678"/>
      <c r="C128" s="169"/>
      <c r="D128" s="169"/>
      <c r="E128" s="167" t="s">
        <v>233</v>
      </c>
      <c r="F128" s="167"/>
      <c r="G128" s="171"/>
      <c r="H128" s="171"/>
      <c r="I128" s="172"/>
      <c r="J128" s="171"/>
      <c r="K128" s="171"/>
      <c r="L128" s="172"/>
      <c r="M128" s="171"/>
      <c r="N128" s="171"/>
      <c r="O128" s="166"/>
    </row>
    <row r="129" spans="1:15" ht="18" customHeight="1" x14ac:dyDescent="0.15">
      <c r="A129" s="676"/>
      <c r="B129" s="678"/>
      <c r="C129" s="169">
        <f>SUM(O132:O132)</f>
        <v>1104</v>
      </c>
      <c r="D129" s="169">
        <v>4200</v>
      </c>
      <c r="E129" s="436" t="s">
        <v>59</v>
      </c>
      <c r="F129" s="167"/>
      <c r="G129" s="438"/>
      <c r="H129" s="438"/>
      <c r="I129" s="210"/>
      <c r="J129" s="208"/>
      <c r="K129" s="438"/>
      <c r="L129" s="209"/>
      <c r="M129" s="208"/>
      <c r="N129" s="167"/>
      <c r="O129" s="166"/>
    </row>
    <row r="130" spans="1:15" ht="18" customHeight="1" x14ac:dyDescent="0.15">
      <c r="A130" s="676"/>
      <c r="B130" s="678"/>
      <c r="C130" s="169"/>
      <c r="D130" s="169"/>
      <c r="E130" s="167" t="s">
        <v>269</v>
      </c>
      <c r="F130" s="167"/>
      <c r="G130" s="438"/>
      <c r="H130" s="438"/>
      <c r="I130" s="210"/>
      <c r="J130" s="208"/>
      <c r="K130" s="438"/>
      <c r="L130" s="209"/>
      <c r="M130" s="208"/>
      <c r="N130" s="167"/>
      <c r="O130" s="166"/>
    </row>
    <row r="131" spans="1:15" ht="18" customHeight="1" x14ac:dyDescent="0.15">
      <c r="A131" s="676"/>
      <c r="B131" s="678"/>
      <c r="C131" s="169"/>
      <c r="D131" s="169"/>
      <c r="E131" s="167" t="s">
        <v>31</v>
      </c>
      <c r="F131" s="167"/>
      <c r="G131" s="438"/>
      <c r="H131" s="438"/>
      <c r="I131" s="210"/>
      <c r="J131" s="208"/>
      <c r="K131" s="438"/>
      <c r="L131" s="209"/>
      <c r="M131" s="208"/>
      <c r="N131" s="167"/>
      <c r="O131" s="166"/>
    </row>
    <row r="132" spans="1:15" ht="18" customHeight="1" x14ac:dyDescent="0.15">
      <c r="A132" s="676"/>
      <c r="B132" s="678"/>
      <c r="C132" s="169"/>
      <c r="D132" s="169"/>
      <c r="E132" s="680" t="s">
        <v>120</v>
      </c>
      <c r="F132" s="681"/>
      <c r="G132" s="167">
        <v>23</v>
      </c>
      <c r="H132" s="167" t="s">
        <v>88</v>
      </c>
      <c r="I132" s="168" t="s">
        <v>87</v>
      </c>
      <c r="J132" s="167">
        <v>4</v>
      </c>
      <c r="K132" s="167" t="s">
        <v>90</v>
      </c>
      <c r="L132" s="168" t="s">
        <v>87</v>
      </c>
      <c r="M132" s="167">
        <v>12</v>
      </c>
      <c r="N132" s="167" t="s">
        <v>85</v>
      </c>
      <c r="O132" s="166">
        <f>G132*J132*M132</f>
        <v>1104</v>
      </c>
    </row>
    <row r="133" spans="1:15" ht="18" customHeight="1" x14ac:dyDescent="0.15">
      <c r="A133" s="676"/>
      <c r="B133" s="678"/>
      <c r="C133" s="169"/>
      <c r="D133" s="169"/>
      <c r="E133" s="167" t="s">
        <v>234</v>
      </c>
      <c r="F133" s="167"/>
      <c r="G133" s="167"/>
      <c r="H133" s="167"/>
      <c r="I133" s="168"/>
      <c r="J133" s="167"/>
      <c r="K133" s="167"/>
      <c r="L133" s="168"/>
      <c r="M133" s="167"/>
      <c r="N133" s="167"/>
      <c r="O133" s="166"/>
    </row>
    <row r="134" spans="1:15" ht="18" customHeight="1" x14ac:dyDescent="0.15">
      <c r="A134" s="676"/>
      <c r="B134" s="678"/>
      <c r="C134" s="169">
        <f>SUM(O137:O139)</f>
        <v>620</v>
      </c>
      <c r="D134" s="169">
        <v>0</v>
      </c>
      <c r="E134" s="436" t="s">
        <v>65</v>
      </c>
      <c r="F134" s="167"/>
      <c r="G134" s="167"/>
      <c r="H134" s="167"/>
      <c r="I134" s="168"/>
      <c r="J134" s="167"/>
      <c r="K134" s="167"/>
      <c r="L134" s="168"/>
      <c r="M134" s="167"/>
      <c r="N134" s="167"/>
      <c r="O134" s="173"/>
    </row>
    <row r="135" spans="1:15" ht="18" customHeight="1" x14ac:dyDescent="0.15">
      <c r="A135" s="676"/>
      <c r="B135" s="678"/>
      <c r="C135" s="169"/>
      <c r="D135" s="169"/>
      <c r="E135" s="167" t="s">
        <v>104</v>
      </c>
      <c r="F135" s="167"/>
      <c r="G135" s="167"/>
      <c r="H135" s="167"/>
      <c r="I135" s="168"/>
      <c r="J135" s="167"/>
      <c r="K135" s="167"/>
      <c r="L135" s="168"/>
      <c r="M135" s="167"/>
      <c r="N135" s="167"/>
      <c r="O135" s="173"/>
    </row>
    <row r="136" spans="1:15" ht="18" customHeight="1" x14ac:dyDescent="0.15">
      <c r="A136" s="676"/>
      <c r="B136" s="678"/>
      <c r="C136" s="169"/>
      <c r="D136" s="169"/>
      <c r="E136" s="167" t="s">
        <v>31</v>
      </c>
      <c r="F136" s="184"/>
      <c r="G136" s="167"/>
      <c r="H136" s="167"/>
      <c r="I136" s="168"/>
      <c r="J136" s="167"/>
      <c r="K136" s="167"/>
      <c r="L136" s="168"/>
      <c r="M136" s="167"/>
      <c r="N136" s="167"/>
      <c r="O136" s="173"/>
    </row>
    <row r="137" spans="1:15" ht="18" customHeight="1" x14ac:dyDescent="0.15">
      <c r="A137" s="676"/>
      <c r="B137" s="678"/>
      <c r="C137" s="169"/>
      <c r="D137" s="169"/>
      <c r="E137" s="167" t="s">
        <v>239</v>
      </c>
      <c r="F137" s="167"/>
      <c r="G137" s="167"/>
      <c r="H137" s="167"/>
      <c r="I137" s="168"/>
      <c r="J137" s="167">
        <v>20</v>
      </c>
      <c r="K137" s="167" t="s">
        <v>88</v>
      </c>
      <c r="L137" s="168" t="s">
        <v>87</v>
      </c>
      <c r="M137" s="167">
        <v>4</v>
      </c>
      <c r="N137" s="167" t="s">
        <v>82</v>
      </c>
      <c r="O137" s="166">
        <f>J137*M137</f>
        <v>80</v>
      </c>
    </row>
    <row r="138" spans="1:15" ht="18" customHeight="1" x14ac:dyDescent="0.15">
      <c r="A138" s="676"/>
      <c r="B138" s="678"/>
      <c r="C138" s="169"/>
      <c r="D138" s="169"/>
      <c r="E138" s="167" t="s">
        <v>166</v>
      </c>
      <c r="F138" s="184"/>
      <c r="G138" s="167">
        <v>10</v>
      </c>
      <c r="H138" s="167" t="s">
        <v>88</v>
      </c>
      <c r="I138" s="168" t="s">
        <v>87</v>
      </c>
      <c r="J138" s="167">
        <v>4</v>
      </c>
      <c r="K138" s="167" t="s">
        <v>238</v>
      </c>
      <c r="L138" s="168" t="s">
        <v>87</v>
      </c>
      <c r="M138" s="167">
        <v>12</v>
      </c>
      <c r="N138" s="167" t="s">
        <v>85</v>
      </c>
      <c r="O138" s="166">
        <f>G138*J138*M138</f>
        <v>480</v>
      </c>
    </row>
    <row r="139" spans="1:15" ht="18" customHeight="1" x14ac:dyDescent="0.15">
      <c r="A139" s="676"/>
      <c r="B139" s="678"/>
      <c r="C139" s="169"/>
      <c r="D139" s="169"/>
      <c r="E139" s="167" t="s">
        <v>275</v>
      </c>
      <c r="F139" s="184"/>
      <c r="G139" s="167"/>
      <c r="H139" s="167"/>
      <c r="I139" s="168"/>
      <c r="J139" s="167">
        <v>5</v>
      </c>
      <c r="K139" s="167" t="s">
        <v>95</v>
      </c>
      <c r="L139" s="168" t="s">
        <v>87</v>
      </c>
      <c r="M139" s="167">
        <v>12</v>
      </c>
      <c r="N139" s="167" t="s">
        <v>85</v>
      </c>
      <c r="O139" s="166">
        <f>J139*M139</f>
        <v>60</v>
      </c>
    </row>
    <row r="140" spans="1:15" ht="18" customHeight="1" x14ac:dyDescent="0.15">
      <c r="A140" s="676"/>
      <c r="B140" s="679"/>
      <c r="C140" s="169"/>
      <c r="D140" s="169"/>
      <c r="E140" s="167" t="s">
        <v>70</v>
      </c>
      <c r="F140" s="167"/>
      <c r="G140" s="167"/>
      <c r="H140" s="167"/>
      <c r="I140" s="168"/>
      <c r="J140" s="167"/>
      <c r="K140" s="167"/>
      <c r="L140" s="168"/>
      <c r="M140" s="167"/>
      <c r="N140" s="167"/>
      <c r="O140" s="173"/>
    </row>
    <row r="141" spans="1:15" ht="18" customHeight="1" x14ac:dyDescent="0.15">
      <c r="A141" s="676" t="s">
        <v>247</v>
      </c>
      <c r="B141" s="12" t="s">
        <v>32</v>
      </c>
      <c r="C141" s="14">
        <f>SUM(C142:C159)</f>
        <v>392</v>
      </c>
      <c r="D141" s="14">
        <f>SUM(D142:D159)</f>
        <v>0</v>
      </c>
      <c r="E141" s="178"/>
      <c r="F141" s="176"/>
      <c r="G141" s="176"/>
      <c r="H141" s="176"/>
      <c r="I141" s="177"/>
      <c r="J141" s="176"/>
      <c r="K141" s="176"/>
      <c r="L141" s="177"/>
      <c r="M141" s="176"/>
      <c r="N141" s="176"/>
      <c r="O141" s="175"/>
    </row>
    <row r="142" spans="1:15" ht="18" customHeight="1" x14ac:dyDescent="0.15">
      <c r="A142" s="676"/>
      <c r="B142" s="682" t="s">
        <v>167</v>
      </c>
      <c r="C142" s="169">
        <f>SUM(O145:O148)</f>
        <v>320</v>
      </c>
      <c r="D142" s="169">
        <v>0</v>
      </c>
      <c r="E142" s="693" t="s">
        <v>168</v>
      </c>
      <c r="F142" s="693"/>
      <c r="G142" s="693"/>
      <c r="H142" s="693"/>
      <c r="I142" s="693"/>
      <c r="J142" s="693"/>
      <c r="K142" s="693"/>
      <c r="L142" s="693"/>
      <c r="M142" s="693"/>
      <c r="N142" s="693"/>
      <c r="O142" s="694"/>
    </row>
    <row r="143" spans="1:15" ht="18" customHeight="1" x14ac:dyDescent="0.15">
      <c r="A143" s="676"/>
      <c r="B143" s="683"/>
      <c r="C143" s="169"/>
      <c r="D143" s="169"/>
      <c r="E143" s="167" t="s">
        <v>264</v>
      </c>
      <c r="F143" s="167"/>
      <c r="G143" s="167"/>
      <c r="H143" s="167"/>
      <c r="I143" s="168"/>
      <c r="J143" s="167"/>
      <c r="K143" s="167"/>
      <c r="L143" s="168"/>
      <c r="M143" s="167"/>
      <c r="N143" s="167"/>
      <c r="O143" s="173"/>
    </row>
    <row r="144" spans="1:15" ht="18" customHeight="1" x14ac:dyDescent="0.15">
      <c r="A144" s="676"/>
      <c r="B144" s="683"/>
      <c r="C144" s="169"/>
      <c r="D144" s="169"/>
      <c r="E144" s="167" t="s">
        <v>31</v>
      </c>
      <c r="F144" s="167"/>
      <c r="G144" s="184"/>
      <c r="H144" s="184"/>
      <c r="I144" s="184"/>
      <c r="J144" s="184"/>
      <c r="K144" s="184"/>
      <c r="L144" s="184"/>
      <c r="M144" s="184"/>
      <c r="N144" s="184"/>
      <c r="O144" s="207"/>
    </row>
    <row r="145" spans="1:15" ht="18" customHeight="1" x14ac:dyDescent="0.15">
      <c r="A145" s="676"/>
      <c r="B145" s="683"/>
      <c r="C145" s="169"/>
      <c r="D145" s="169"/>
      <c r="E145" s="167" t="s">
        <v>169</v>
      </c>
      <c r="F145" s="167"/>
      <c r="G145" s="167"/>
      <c r="H145" s="168"/>
      <c r="I145" s="168"/>
      <c r="J145" s="167">
        <v>80</v>
      </c>
      <c r="K145" s="167" t="s">
        <v>88</v>
      </c>
      <c r="L145" s="168" t="s">
        <v>87</v>
      </c>
      <c r="M145" s="167">
        <v>1</v>
      </c>
      <c r="N145" s="167" t="s">
        <v>82</v>
      </c>
      <c r="O145" s="166">
        <f>J145*M145</f>
        <v>80</v>
      </c>
    </row>
    <row r="146" spans="1:15" ht="18" customHeight="1" x14ac:dyDescent="0.15">
      <c r="A146" s="676"/>
      <c r="B146" s="683"/>
      <c r="C146" s="169"/>
      <c r="D146" s="169"/>
      <c r="E146" s="167" t="s">
        <v>170</v>
      </c>
      <c r="F146" s="167"/>
      <c r="G146" s="167"/>
      <c r="H146" s="168"/>
      <c r="I146" s="168"/>
      <c r="J146" s="167">
        <v>80</v>
      </c>
      <c r="K146" s="167" t="s">
        <v>88</v>
      </c>
      <c r="L146" s="168" t="s">
        <v>87</v>
      </c>
      <c r="M146" s="167">
        <v>1</v>
      </c>
      <c r="N146" s="167" t="s">
        <v>82</v>
      </c>
      <c r="O146" s="166">
        <f>J146*M146</f>
        <v>80</v>
      </c>
    </row>
    <row r="147" spans="1:15" ht="18" customHeight="1" x14ac:dyDescent="0.15">
      <c r="A147" s="676"/>
      <c r="B147" s="683"/>
      <c r="C147" s="169"/>
      <c r="D147" s="169"/>
      <c r="E147" s="167" t="s">
        <v>171</v>
      </c>
      <c r="F147" s="167"/>
      <c r="G147" s="167"/>
      <c r="H147" s="168"/>
      <c r="I147" s="168"/>
      <c r="J147" s="167">
        <v>80</v>
      </c>
      <c r="K147" s="167" t="s">
        <v>88</v>
      </c>
      <c r="L147" s="168" t="s">
        <v>87</v>
      </c>
      <c r="M147" s="167">
        <v>1</v>
      </c>
      <c r="N147" s="167" t="s">
        <v>82</v>
      </c>
      <c r="O147" s="166">
        <f>J147*M147</f>
        <v>80</v>
      </c>
    </row>
    <row r="148" spans="1:15" ht="18" customHeight="1" x14ac:dyDescent="0.15">
      <c r="A148" s="676"/>
      <c r="B148" s="683"/>
      <c r="C148" s="169"/>
      <c r="D148" s="169"/>
      <c r="E148" s="167" t="s">
        <v>240</v>
      </c>
      <c r="F148" s="167"/>
      <c r="G148" s="167"/>
      <c r="H148" s="168"/>
      <c r="I148" s="168"/>
      <c r="J148" s="167">
        <v>80</v>
      </c>
      <c r="K148" s="167" t="s">
        <v>88</v>
      </c>
      <c r="L148" s="168" t="s">
        <v>87</v>
      </c>
      <c r="M148" s="167">
        <v>1</v>
      </c>
      <c r="N148" s="167" t="s">
        <v>82</v>
      </c>
      <c r="O148" s="166">
        <f>J148*M148</f>
        <v>80</v>
      </c>
    </row>
    <row r="149" spans="1:15" ht="18" customHeight="1" x14ac:dyDescent="0.15">
      <c r="A149" s="676"/>
      <c r="B149" s="683"/>
      <c r="C149" s="169"/>
      <c r="D149" s="169"/>
      <c r="E149" s="167" t="s">
        <v>172</v>
      </c>
      <c r="F149" s="167"/>
      <c r="G149" s="171"/>
      <c r="H149" s="171"/>
      <c r="I149" s="172"/>
      <c r="J149" s="171"/>
      <c r="K149" s="171"/>
      <c r="L149" s="172"/>
      <c r="M149" s="171"/>
      <c r="N149" s="171"/>
      <c r="O149" s="179"/>
    </row>
    <row r="150" spans="1:15" ht="18" customHeight="1" x14ac:dyDescent="0.15">
      <c r="A150" s="676"/>
      <c r="B150" s="683"/>
      <c r="C150" s="169">
        <f>O152</f>
        <v>24</v>
      </c>
      <c r="D150" s="169">
        <v>0</v>
      </c>
      <c r="E150" s="436" t="s">
        <v>53</v>
      </c>
      <c r="F150" s="167"/>
      <c r="G150" s="167"/>
      <c r="H150" s="167"/>
      <c r="I150" s="168"/>
      <c r="J150" s="167"/>
      <c r="K150" s="167"/>
      <c r="L150" s="168"/>
      <c r="M150" s="167"/>
      <c r="N150" s="167"/>
      <c r="O150" s="166"/>
    </row>
    <row r="151" spans="1:15" ht="18" customHeight="1" x14ac:dyDescent="0.15">
      <c r="A151" s="676"/>
      <c r="B151" s="683"/>
      <c r="C151" s="169"/>
      <c r="D151" s="169"/>
      <c r="E151" s="167" t="s">
        <v>104</v>
      </c>
      <c r="F151" s="167"/>
      <c r="G151" s="167"/>
      <c r="H151" s="167"/>
      <c r="I151" s="168"/>
      <c r="J151" s="167"/>
      <c r="K151" s="167"/>
      <c r="L151" s="168"/>
      <c r="M151" s="167"/>
      <c r="N151" s="167"/>
      <c r="O151" s="166"/>
    </row>
    <row r="152" spans="1:15" ht="18" customHeight="1" x14ac:dyDescent="0.15">
      <c r="A152" s="676"/>
      <c r="B152" s="683"/>
      <c r="C152" s="169"/>
      <c r="D152" s="169"/>
      <c r="E152" s="167" t="s">
        <v>31</v>
      </c>
      <c r="F152" s="184"/>
      <c r="G152" s="167">
        <v>2</v>
      </c>
      <c r="H152" s="167" t="s">
        <v>88</v>
      </c>
      <c r="I152" s="168" t="s">
        <v>87</v>
      </c>
      <c r="J152" s="167">
        <v>1</v>
      </c>
      <c r="K152" s="167" t="s">
        <v>81</v>
      </c>
      <c r="L152" s="168" t="s">
        <v>87</v>
      </c>
      <c r="M152" s="167">
        <v>12</v>
      </c>
      <c r="N152" s="167" t="s">
        <v>85</v>
      </c>
      <c r="O152" s="166">
        <f>G152*J152*M152</f>
        <v>24</v>
      </c>
    </row>
    <row r="153" spans="1:15" ht="18" customHeight="1" x14ac:dyDescent="0.15">
      <c r="A153" s="676"/>
      <c r="B153" s="683"/>
      <c r="C153" s="169"/>
      <c r="D153" s="169"/>
      <c r="E153" s="167" t="s">
        <v>7</v>
      </c>
      <c r="F153" s="167"/>
      <c r="G153" s="167"/>
      <c r="H153" s="167"/>
      <c r="I153" s="168"/>
      <c r="J153" s="167"/>
      <c r="K153" s="167"/>
      <c r="L153" s="168"/>
      <c r="M153" s="167"/>
      <c r="N153" s="167"/>
      <c r="O153" s="166"/>
    </row>
    <row r="154" spans="1:15" ht="18" customHeight="1" x14ac:dyDescent="0.15">
      <c r="A154" s="676"/>
      <c r="B154" s="683"/>
      <c r="C154" s="169">
        <f>SUM(O157:O158)</f>
        <v>48</v>
      </c>
      <c r="D154" s="169">
        <v>0</v>
      </c>
      <c r="E154" s="436" t="s">
        <v>173</v>
      </c>
      <c r="F154" s="167"/>
      <c r="G154" s="167"/>
      <c r="H154" s="167"/>
      <c r="I154" s="168"/>
      <c r="J154" s="167"/>
      <c r="K154" s="167"/>
      <c r="L154" s="168"/>
      <c r="M154" s="167"/>
      <c r="N154" s="167"/>
      <c r="O154" s="173"/>
    </row>
    <row r="155" spans="1:15" ht="18" customHeight="1" x14ac:dyDescent="0.15">
      <c r="A155" s="676"/>
      <c r="B155" s="683"/>
      <c r="C155" s="169"/>
      <c r="D155" s="169"/>
      <c r="E155" s="167" t="s">
        <v>264</v>
      </c>
      <c r="F155" s="167"/>
      <c r="G155" s="167"/>
      <c r="H155" s="167"/>
      <c r="I155" s="168"/>
      <c r="J155" s="167"/>
      <c r="K155" s="167"/>
      <c r="L155" s="168"/>
      <c r="M155" s="167"/>
      <c r="N155" s="167"/>
      <c r="O155" s="173"/>
    </row>
    <row r="156" spans="1:15" ht="18" customHeight="1" x14ac:dyDescent="0.15">
      <c r="A156" s="676"/>
      <c r="B156" s="683"/>
      <c r="C156" s="169"/>
      <c r="D156" s="169"/>
      <c r="E156" s="167" t="s">
        <v>31</v>
      </c>
      <c r="F156" s="167"/>
      <c r="G156" s="167"/>
      <c r="H156" s="167"/>
      <c r="I156" s="168"/>
      <c r="J156" s="167"/>
      <c r="K156" s="167"/>
      <c r="L156" s="168"/>
      <c r="M156" s="167"/>
      <c r="N156" s="167"/>
      <c r="O156" s="173"/>
    </row>
    <row r="157" spans="1:15" ht="18" customHeight="1" x14ac:dyDescent="0.15">
      <c r="A157" s="676"/>
      <c r="B157" s="683"/>
      <c r="C157" s="169"/>
      <c r="D157" s="169"/>
      <c r="E157" s="167" t="s">
        <v>174</v>
      </c>
      <c r="F157" s="167"/>
      <c r="G157" s="167"/>
      <c r="H157" s="168"/>
      <c r="I157" s="168"/>
      <c r="J157" s="167">
        <v>2</v>
      </c>
      <c r="K157" s="167" t="s">
        <v>88</v>
      </c>
      <c r="L157" s="168" t="s">
        <v>87</v>
      </c>
      <c r="M157" s="167">
        <v>12</v>
      </c>
      <c r="N157" s="167" t="s">
        <v>85</v>
      </c>
      <c r="O157" s="166">
        <f>J157*M157</f>
        <v>24</v>
      </c>
    </row>
    <row r="158" spans="1:15" ht="18" customHeight="1" x14ac:dyDescent="0.15">
      <c r="A158" s="676"/>
      <c r="B158" s="683"/>
      <c r="C158" s="169"/>
      <c r="D158" s="169"/>
      <c r="E158" s="167" t="s">
        <v>110</v>
      </c>
      <c r="F158" s="167"/>
      <c r="G158" s="167"/>
      <c r="H158" s="168"/>
      <c r="I158" s="168"/>
      <c r="J158" s="167">
        <v>2</v>
      </c>
      <c r="K158" s="167" t="s">
        <v>88</v>
      </c>
      <c r="L158" s="168" t="s">
        <v>87</v>
      </c>
      <c r="M158" s="167">
        <v>12</v>
      </c>
      <c r="N158" s="167" t="s">
        <v>85</v>
      </c>
      <c r="O158" s="166">
        <f>J158*M158</f>
        <v>24</v>
      </c>
    </row>
    <row r="159" spans="1:15" ht="18" customHeight="1" x14ac:dyDescent="0.15">
      <c r="A159" s="676"/>
      <c r="B159" s="683"/>
      <c r="C159" s="169"/>
      <c r="D159" s="169"/>
      <c r="E159" s="167" t="s">
        <v>175</v>
      </c>
      <c r="F159" s="167"/>
      <c r="G159" s="171"/>
      <c r="H159" s="171"/>
      <c r="I159" s="172"/>
      <c r="J159" s="171"/>
      <c r="K159" s="171"/>
      <c r="L159" s="172"/>
      <c r="M159" s="171"/>
      <c r="N159" s="171"/>
      <c r="O159" s="179"/>
    </row>
    <row r="160" spans="1:15" ht="18" customHeight="1" x14ac:dyDescent="0.15">
      <c r="A160" s="676"/>
      <c r="B160" s="11" t="s">
        <v>32</v>
      </c>
      <c r="C160" s="13">
        <f>SUM(C161:C180)</f>
        <v>760</v>
      </c>
      <c r="D160" s="13">
        <f>SUM(D161:D180)</f>
        <v>754</v>
      </c>
      <c r="E160" s="178"/>
      <c r="F160" s="176"/>
      <c r="G160" s="176"/>
      <c r="H160" s="176"/>
      <c r="I160" s="177"/>
      <c r="J160" s="176"/>
      <c r="K160" s="176"/>
      <c r="L160" s="177"/>
      <c r="M160" s="176"/>
      <c r="N160" s="176"/>
      <c r="O160" s="175"/>
    </row>
    <row r="161" spans="1:15" ht="18" customHeight="1" x14ac:dyDescent="0.15">
      <c r="A161" s="676"/>
      <c r="B161" s="695" t="s">
        <v>249</v>
      </c>
      <c r="C161" s="169">
        <f>SUM(O164:O166)</f>
        <v>420</v>
      </c>
      <c r="D161" s="169">
        <v>479</v>
      </c>
      <c r="E161" s="693" t="s">
        <v>208</v>
      </c>
      <c r="F161" s="693"/>
      <c r="G161" s="693"/>
      <c r="H161" s="693"/>
      <c r="I161" s="693"/>
      <c r="J161" s="693"/>
      <c r="K161" s="693"/>
      <c r="L161" s="693"/>
      <c r="M161" s="693"/>
      <c r="N161" s="693"/>
      <c r="O161" s="694"/>
    </row>
    <row r="162" spans="1:15" ht="18" customHeight="1" x14ac:dyDescent="0.15">
      <c r="A162" s="676"/>
      <c r="B162" s="696"/>
      <c r="C162" s="169"/>
      <c r="D162" s="169"/>
      <c r="E162" s="167" t="s">
        <v>270</v>
      </c>
      <c r="F162" s="167"/>
      <c r="G162" s="167"/>
      <c r="H162" s="167"/>
      <c r="I162" s="168"/>
      <c r="J162" s="167"/>
      <c r="K162" s="167"/>
      <c r="L162" s="168"/>
      <c r="M162" s="167"/>
      <c r="N162" s="167"/>
      <c r="O162" s="173"/>
    </row>
    <row r="163" spans="1:15" ht="18" customHeight="1" x14ac:dyDescent="0.15">
      <c r="A163" s="676"/>
      <c r="B163" s="696"/>
      <c r="C163" s="169"/>
      <c r="D163" s="169"/>
      <c r="E163" s="167" t="s">
        <v>31</v>
      </c>
      <c r="F163" s="167"/>
      <c r="G163" s="167"/>
      <c r="H163" s="168"/>
      <c r="I163" s="168"/>
      <c r="J163" s="167"/>
      <c r="K163" s="167"/>
      <c r="L163" s="168"/>
      <c r="M163" s="167"/>
      <c r="N163" s="167"/>
      <c r="O163" s="166"/>
    </row>
    <row r="164" spans="1:15" ht="18" customHeight="1" x14ac:dyDescent="0.15">
      <c r="A164" s="676"/>
      <c r="B164" s="696"/>
      <c r="C164" s="169"/>
      <c r="D164" s="169"/>
      <c r="E164" s="167" t="s">
        <v>209</v>
      </c>
      <c r="F164" s="167"/>
      <c r="G164" s="167">
        <v>20</v>
      </c>
      <c r="H164" s="168" t="s">
        <v>88</v>
      </c>
      <c r="I164" s="168" t="s">
        <v>87</v>
      </c>
      <c r="J164" s="167">
        <v>1</v>
      </c>
      <c r="K164" s="167" t="s">
        <v>196</v>
      </c>
      <c r="L164" s="168" t="s">
        <v>87</v>
      </c>
      <c r="M164" s="167">
        <v>12</v>
      </c>
      <c r="N164" s="167" t="s">
        <v>85</v>
      </c>
      <c r="O164" s="166">
        <f>G164*J164*M164</f>
        <v>240</v>
      </c>
    </row>
    <row r="165" spans="1:15" ht="18" customHeight="1" x14ac:dyDescent="0.15">
      <c r="A165" s="676"/>
      <c r="B165" s="696"/>
      <c r="C165" s="169"/>
      <c r="D165" s="169"/>
      <c r="E165" s="167" t="s">
        <v>210</v>
      </c>
      <c r="F165" s="167"/>
      <c r="G165" s="167"/>
      <c r="H165" s="168"/>
      <c r="I165" s="168"/>
      <c r="J165" s="167">
        <v>5</v>
      </c>
      <c r="K165" s="167" t="s">
        <v>88</v>
      </c>
      <c r="L165" s="168" t="s">
        <v>87</v>
      </c>
      <c r="M165" s="167">
        <v>4</v>
      </c>
      <c r="N165" s="167" t="s">
        <v>82</v>
      </c>
      <c r="O165" s="166">
        <f>J165*M165</f>
        <v>20</v>
      </c>
    </row>
    <row r="166" spans="1:15" ht="18" customHeight="1" x14ac:dyDescent="0.15">
      <c r="A166" s="676"/>
      <c r="B166" s="696"/>
      <c r="C166" s="169"/>
      <c r="D166" s="169"/>
      <c r="E166" s="167" t="s">
        <v>232</v>
      </c>
      <c r="F166" s="167"/>
      <c r="G166" s="167"/>
      <c r="H166" s="168"/>
      <c r="I166" s="168"/>
      <c r="J166" s="167">
        <v>80</v>
      </c>
      <c r="K166" s="167" t="s">
        <v>88</v>
      </c>
      <c r="L166" s="168" t="s">
        <v>87</v>
      </c>
      <c r="M166" s="167">
        <v>2</v>
      </c>
      <c r="N166" s="167" t="s">
        <v>82</v>
      </c>
      <c r="O166" s="166">
        <f>J166*M166</f>
        <v>160</v>
      </c>
    </row>
    <row r="167" spans="1:15" ht="18" customHeight="1" x14ac:dyDescent="0.15">
      <c r="A167" s="676"/>
      <c r="B167" s="696"/>
      <c r="C167" s="169"/>
      <c r="D167" s="169"/>
      <c r="E167" s="167" t="s">
        <v>176</v>
      </c>
      <c r="F167" s="167"/>
      <c r="G167" s="171"/>
      <c r="H167" s="171"/>
      <c r="I167" s="172"/>
      <c r="J167" s="171"/>
      <c r="K167" s="171"/>
      <c r="L167" s="172"/>
      <c r="M167" s="171"/>
      <c r="N167" s="171"/>
      <c r="O167" s="179"/>
    </row>
    <row r="168" spans="1:15" ht="18" customHeight="1" x14ac:dyDescent="0.15">
      <c r="A168" s="676"/>
      <c r="B168" s="696"/>
      <c r="C168" s="169">
        <f>SUM(O171:O174)</f>
        <v>320</v>
      </c>
      <c r="D168" s="169">
        <v>0</v>
      </c>
      <c r="E168" s="436" t="s">
        <v>177</v>
      </c>
      <c r="F168" s="192"/>
      <c r="G168" s="192"/>
      <c r="H168" s="192"/>
      <c r="I168" s="194"/>
      <c r="J168" s="192"/>
      <c r="K168" s="192"/>
      <c r="L168" s="194"/>
      <c r="M168" s="192"/>
      <c r="N168" s="192"/>
      <c r="O168" s="193"/>
    </row>
    <row r="169" spans="1:15" ht="18" customHeight="1" x14ac:dyDescent="0.15">
      <c r="A169" s="676"/>
      <c r="B169" s="696"/>
      <c r="C169" s="169"/>
      <c r="D169" s="169"/>
      <c r="E169" s="167" t="s">
        <v>107</v>
      </c>
      <c r="F169" s="167"/>
      <c r="G169" s="167"/>
      <c r="H169" s="167"/>
      <c r="I169" s="168"/>
      <c r="J169" s="167"/>
      <c r="K169" s="167"/>
      <c r="L169" s="168"/>
      <c r="M169" s="167"/>
      <c r="N169" s="167"/>
      <c r="O169" s="173"/>
    </row>
    <row r="170" spans="1:15" ht="18" customHeight="1" x14ac:dyDescent="0.15">
      <c r="A170" s="676"/>
      <c r="B170" s="696"/>
      <c r="C170" s="169"/>
      <c r="D170" s="169"/>
      <c r="E170" s="167" t="s">
        <v>31</v>
      </c>
      <c r="F170" s="167"/>
      <c r="G170" s="167"/>
      <c r="H170" s="167"/>
      <c r="I170" s="168"/>
      <c r="J170" s="167"/>
      <c r="K170" s="167"/>
      <c r="L170" s="168"/>
      <c r="M170" s="167"/>
      <c r="N170" s="167"/>
      <c r="O170" s="173"/>
    </row>
    <row r="171" spans="1:15" ht="18" customHeight="1" x14ac:dyDescent="0.15">
      <c r="A171" s="676"/>
      <c r="B171" s="696"/>
      <c r="C171" s="169"/>
      <c r="D171" s="169"/>
      <c r="E171" s="167" t="s">
        <v>211</v>
      </c>
      <c r="F171" s="167"/>
      <c r="G171" s="167"/>
      <c r="H171" s="168"/>
      <c r="I171" s="168"/>
      <c r="J171" s="167">
        <v>80</v>
      </c>
      <c r="K171" s="167" t="s">
        <v>88</v>
      </c>
      <c r="L171" s="168" t="s">
        <v>87</v>
      </c>
      <c r="M171" s="167">
        <v>1</v>
      </c>
      <c r="N171" s="167" t="s">
        <v>82</v>
      </c>
      <c r="O171" s="166">
        <f>J171*M171</f>
        <v>80</v>
      </c>
    </row>
    <row r="172" spans="1:15" ht="18" customHeight="1" x14ac:dyDescent="0.15">
      <c r="A172" s="676"/>
      <c r="B172" s="696"/>
      <c r="C172" s="169"/>
      <c r="D172" s="169"/>
      <c r="E172" s="167" t="s">
        <v>212</v>
      </c>
      <c r="F172" s="167"/>
      <c r="G172" s="167"/>
      <c r="H172" s="168"/>
      <c r="I172" s="168"/>
      <c r="J172" s="167">
        <v>80</v>
      </c>
      <c r="K172" s="167" t="s">
        <v>88</v>
      </c>
      <c r="L172" s="168" t="s">
        <v>87</v>
      </c>
      <c r="M172" s="167">
        <v>1</v>
      </c>
      <c r="N172" s="167" t="s">
        <v>82</v>
      </c>
      <c r="O172" s="166">
        <f>J172*M172</f>
        <v>80</v>
      </c>
    </row>
    <row r="173" spans="1:15" ht="18" customHeight="1" x14ac:dyDescent="0.15">
      <c r="A173" s="676"/>
      <c r="B173" s="696"/>
      <c r="C173" s="169"/>
      <c r="D173" s="169"/>
      <c r="E173" s="167" t="s">
        <v>178</v>
      </c>
      <c r="F173" s="167"/>
      <c r="G173" s="167"/>
      <c r="H173" s="168"/>
      <c r="I173" s="168"/>
      <c r="J173" s="167">
        <v>80</v>
      </c>
      <c r="K173" s="167" t="s">
        <v>88</v>
      </c>
      <c r="L173" s="168" t="s">
        <v>87</v>
      </c>
      <c r="M173" s="167">
        <v>1</v>
      </c>
      <c r="N173" s="167" t="s">
        <v>82</v>
      </c>
      <c r="O173" s="166">
        <f>J173*M173</f>
        <v>80</v>
      </c>
    </row>
    <row r="174" spans="1:15" ht="18" customHeight="1" x14ac:dyDescent="0.15">
      <c r="A174" s="676"/>
      <c r="B174" s="696"/>
      <c r="C174" s="169"/>
      <c r="D174" s="169"/>
      <c r="E174" s="167" t="s">
        <v>179</v>
      </c>
      <c r="F174" s="167"/>
      <c r="G174" s="167"/>
      <c r="H174" s="168"/>
      <c r="I174" s="168"/>
      <c r="J174" s="167">
        <v>80</v>
      </c>
      <c r="K174" s="167" t="s">
        <v>88</v>
      </c>
      <c r="L174" s="168" t="s">
        <v>87</v>
      </c>
      <c r="M174" s="167">
        <v>1</v>
      </c>
      <c r="N174" s="167" t="s">
        <v>82</v>
      </c>
      <c r="O174" s="166">
        <f>J174*M174</f>
        <v>80</v>
      </c>
    </row>
    <row r="175" spans="1:15" ht="18" customHeight="1" x14ac:dyDescent="0.15">
      <c r="A175" s="676"/>
      <c r="B175" s="696"/>
      <c r="C175" s="169"/>
      <c r="D175" s="169"/>
      <c r="E175" s="167" t="s">
        <v>453</v>
      </c>
      <c r="F175" s="167"/>
      <c r="G175" s="167"/>
      <c r="H175" s="168"/>
      <c r="I175" s="168"/>
      <c r="J175" s="167"/>
      <c r="K175" s="167"/>
      <c r="L175" s="168"/>
      <c r="M175" s="167"/>
      <c r="N175" s="167"/>
      <c r="O175" s="166"/>
    </row>
    <row r="176" spans="1:15" ht="18" customHeight="1" x14ac:dyDescent="0.15">
      <c r="A176" s="676"/>
      <c r="B176" s="696"/>
      <c r="C176" s="169">
        <f>O179</f>
        <v>20</v>
      </c>
      <c r="D176" s="169">
        <v>275</v>
      </c>
      <c r="E176" s="436" t="s">
        <v>287</v>
      </c>
      <c r="F176" s="167"/>
      <c r="G176" s="167"/>
      <c r="H176" s="168"/>
      <c r="I176" s="168"/>
      <c r="J176" s="167"/>
      <c r="K176" s="167"/>
      <c r="L176" s="168"/>
      <c r="M176" s="167"/>
      <c r="N176" s="167"/>
      <c r="O176" s="166"/>
    </row>
    <row r="177" spans="1:15" ht="18" customHeight="1" x14ac:dyDescent="0.15">
      <c r="A177" s="676"/>
      <c r="B177" s="696"/>
      <c r="C177" s="169"/>
      <c r="D177" s="169"/>
      <c r="E177" s="167" t="s">
        <v>270</v>
      </c>
      <c r="F177" s="167"/>
      <c r="G177" s="167"/>
      <c r="H177" s="168"/>
      <c r="I177" s="168"/>
      <c r="J177" s="167"/>
      <c r="K177" s="167"/>
      <c r="L177" s="168"/>
      <c r="M177" s="167"/>
      <c r="N177" s="167"/>
      <c r="O177" s="166"/>
    </row>
    <row r="178" spans="1:15" ht="18" customHeight="1" x14ac:dyDescent="0.15">
      <c r="A178" s="676"/>
      <c r="B178" s="696"/>
      <c r="C178" s="169"/>
      <c r="D178" s="169"/>
      <c r="E178" s="167" t="s">
        <v>31</v>
      </c>
      <c r="F178" s="167"/>
      <c r="G178" s="167"/>
      <c r="H178" s="168"/>
      <c r="I178" s="168"/>
      <c r="J178" s="167"/>
      <c r="K178" s="167"/>
      <c r="L178" s="168"/>
      <c r="M178" s="167"/>
      <c r="N178" s="167"/>
      <c r="O178" s="166"/>
    </row>
    <row r="179" spans="1:15" ht="18" customHeight="1" x14ac:dyDescent="0.15">
      <c r="A179" s="676"/>
      <c r="B179" s="696"/>
      <c r="C179" s="169"/>
      <c r="D179" s="169"/>
      <c r="E179" s="167" t="s">
        <v>288</v>
      </c>
      <c r="F179" s="167"/>
      <c r="G179" s="167"/>
      <c r="H179" s="168"/>
      <c r="I179" s="168"/>
      <c r="J179" s="167">
        <v>10</v>
      </c>
      <c r="K179" s="167" t="s">
        <v>197</v>
      </c>
      <c r="L179" s="168" t="s">
        <v>87</v>
      </c>
      <c r="M179" s="167">
        <v>2</v>
      </c>
      <c r="N179" s="167" t="s">
        <v>196</v>
      </c>
      <c r="O179" s="166">
        <v>20</v>
      </c>
    </row>
    <row r="180" spans="1:15" ht="18" customHeight="1" x14ac:dyDescent="0.15">
      <c r="A180" s="676"/>
      <c r="B180" s="697"/>
      <c r="C180" s="206"/>
      <c r="D180" s="206"/>
      <c r="E180" s="203" t="s">
        <v>289</v>
      </c>
      <c r="F180" s="203"/>
      <c r="G180" s="205"/>
      <c r="H180" s="205"/>
      <c r="I180" s="204"/>
      <c r="J180" s="205"/>
      <c r="K180" s="205"/>
      <c r="L180" s="204"/>
      <c r="M180" s="203"/>
      <c r="N180" s="202"/>
      <c r="O180" s="201"/>
    </row>
    <row r="181" spans="1:15" ht="18" customHeight="1" x14ac:dyDescent="0.15">
      <c r="A181" s="676" t="s">
        <v>247</v>
      </c>
      <c r="B181" s="200" t="s">
        <v>32</v>
      </c>
      <c r="C181" s="199">
        <f>SUM(C182:C196)</f>
        <v>464</v>
      </c>
      <c r="D181" s="199">
        <f>SUM(D182:D196)</f>
        <v>1215</v>
      </c>
      <c r="E181" s="198"/>
      <c r="F181" s="196"/>
      <c r="G181" s="196"/>
      <c r="H181" s="196"/>
      <c r="I181" s="197"/>
      <c r="J181" s="196"/>
      <c r="K181" s="196"/>
      <c r="L181" s="197"/>
      <c r="M181" s="196"/>
      <c r="N181" s="196"/>
      <c r="O181" s="195"/>
    </row>
    <row r="182" spans="1:15" ht="18" customHeight="1" x14ac:dyDescent="0.15">
      <c r="A182" s="676"/>
      <c r="B182" s="682" t="s">
        <v>180</v>
      </c>
      <c r="C182" s="174">
        <f>SUM(O185:O185)</f>
        <v>48</v>
      </c>
      <c r="D182" s="174">
        <v>580</v>
      </c>
      <c r="E182" s="685" t="s">
        <v>181</v>
      </c>
      <c r="F182" s="685"/>
      <c r="G182" s="685"/>
      <c r="H182" s="685"/>
      <c r="I182" s="685"/>
      <c r="J182" s="685"/>
      <c r="K182" s="192"/>
      <c r="L182" s="194"/>
      <c r="M182" s="192"/>
      <c r="N182" s="192"/>
      <c r="O182" s="173"/>
    </row>
    <row r="183" spans="1:15" ht="18" customHeight="1" x14ac:dyDescent="0.15">
      <c r="A183" s="676"/>
      <c r="B183" s="683"/>
      <c r="C183" s="169"/>
      <c r="D183" s="169"/>
      <c r="E183" s="167" t="s">
        <v>270</v>
      </c>
      <c r="F183" s="167"/>
      <c r="G183" s="167"/>
      <c r="H183" s="192"/>
      <c r="I183" s="194"/>
      <c r="J183" s="192"/>
      <c r="K183" s="192"/>
      <c r="L183" s="194"/>
      <c r="M183" s="192"/>
      <c r="N183" s="192"/>
      <c r="O183" s="173"/>
    </row>
    <row r="184" spans="1:15" ht="18" customHeight="1" x14ac:dyDescent="0.15">
      <c r="A184" s="676"/>
      <c r="B184" s="683"/>
      <c r="C184" s="169"/>
      <c r="D184" s="169"/>
      <c r="E184" s="167" t="s">
        <v>31</v>
      </c>
      <c r="F184" s="184"/>
      <c r="G184" s="184"/>
      <c r="H184" s="184"/>
      <c r="I184" s="186"/>
      <c r="J184" s="167"/>
      <c r="K184" s="167"/>
      <c r="L184" s="168"/>
      <c r="M184" s="167"/>
      <c r="N184" s="167"/>
      <c r="O184" s="166"/>
    </row>
    <row r="185" spans="1:15" ht="18" customHeight="1" x14ac:dyDescent="0.15">
      <c r="A185" s="676"/>
      <c r="B185" s="683"/>
      <c r="C185" s="169"/>
      <c r="D185" s="169"/>
      <c r="E185" s="167" t="s">
        <v>290</v>
      </c>
      <c r="F185" s="184"/>
      <c r="G185" s="184"/>
      <c r="H185" s="184"/>
      <c r="I185" s="186"/>
      <c r="J185" s="167">
        <v>6</v>
      </c>
      <c r="K185" s="167" t="s">
        <v>88</v>
      </c>
      <c r="L185" s="168" t="s">
        <v>87</v>
      </c>
      <c r="M185" s="167">
        <v>8</v>
      </c>
      <c r="N185" s="167" t="s">
        <v>82</v>
      </c>
      <c r="O185" s="166">
        <f>J185*M185</f>
        <v>48</v>
      </c>
    </row>
    <row r="186" spans="1:15" ht="18" customHeight="1" x14ac:dyDescent="0.15">
      <c r="A186" s="676"/>
      <c r="B186" s="683"/>
      <c r="C186" s="169"/>
      <c r="D186" s="169"/>
      <c r="E186" s="167" t="s">
        <v>291</v>
      </c>
      <c r="F186" s="167"/>
      <c r="G186" s="167"/>
      <c r="H186" s="167"/>
      <c r="I186" s="168"/>
      <c r="J186" s="167"/>
      <c r="K186" s="167"/>
      <c r="L186" s="168"/>
      <c r="M186" s="167"/>
      <c r="N186" s="167"/>
      <c r="O186" s="173"/>
    </row>
    <row r="187" spans="1:15" ht="18" customHeight="1" x14ac:dyDescent="0.15">
      <c r="A187" s="676"/>
      <c r="B187" s="683"/>
      <c r="C187" s="169">
        <v>96</v>
      </c>
      <c r="D187" s="169">
        <v>635</v>
      </c>
      <c r="E187" s="685" t="s">
        <v>242</v>
      </c>
      <c r="F187" s="685"/>
      <c r="G187" s="685"/>
      <c r="H187" s="685"/>
      <c r="I187" s="685"/>
      <c r="J187" s="685"/>
      <c r="K187" s="192"/>
      <c r="L187" s="194"/>
      <c r="M187" s="192"/>
      <c r="N187" s="192"/>
      <c r="O187" s="173"/>
    </row>
    <row r="188" spans="1:15" ht="18" customHeight="1" x14ac:dyDescent="0.15">
      <c r="A188" s="676"/>
      <c r="B188" s="683"/>
      <c r="C188" s="169"/>
      <c r="D188" s="169"/>
      <c r="E188" s="167" t="s">
        <v>270</v>
      </c>
      <c r="F188" s="167"/>
      <c r="G188" s="167"/>
      <c r="H188" s="192"/>
      <c r="I188" s="194"/>
      <c r="J188" s="192"/>
      <c r="K188" s="192"/>
      <c r="L188" s="194"/>
      <c r="M188" s="192"/>
      <c r="N188" s="192"/>
      <c r="O188" s="173"/>
    </row>
    <row r="189" spans="1:15" ht="18" customHeight="1" x14ac:dyDescent="0.15">
      <c r="A189" s="676"/>
      <c r="B189" s="683"/>
      <c r="C189" s="169"/>
      <c r="D189" s="169"/>
      <c r="E189" s="167" t="s">
        <v>31</v>
      </c>
      <c r="F189" s="184"/>
      <c r="G189" s="184"/>
      <c r="H189" s="184"/>
      <c r="I189" s="186"/>
      <c r="J189" s="167"/>
      <c r="K189" s="167"/>
      <c r="L189" s="168"/>
      <c r="M189" s="167"/>
      <c r="N189" s="167"/>
      <c r="O189" s="166"/>
    </row>
    <row r="190" spans="1:15" ht="18" customHeight="1" x14ac:dyDescent="0.15">
      <c r="A190" s="676"/>
      <c r="B190" s="683"/>
      <c r="C190" s="169"/>
      <c r="D190" s="169"/>
      <c r="E190" s="167" t="s">
        <v>292</v>
      </c>
      <c r="F190" s="184"/>
      <c r="G190" s="184"/>
      <c r="H190" s="184"/>
      <c r="I190" s="186"/>
      <c r="J190" s="167">
        <v>6</v>
      </c>
      <c r="K190" s="167" t="s">
        <v>88</v>
      </c>
      <c r="L190" s="168" t="s">
        <v>87</v>
      </c>
      <c r="M190" s="167">
        <v>8</v>
      </c>
      <c r="N190" s="167" t="s">
        <v>82</v>
      </c>
      <c r="O190" s="166">
        <f>J190*M190</f>
        <v>48</v>
      </c>
    </row>
    <row r="191" spans="1:15" ht="18" customHeight="1" x14ac:dyDescent="0.15">
      <c r="A191" s="676"/>
      <c r="B191" s="683"/>
      <c r="C191" s="169"/>
      <c r="D191" s="169"/>
      <c r="E191" s="167" t="s">
        <v>293</v>
      </c>
      <c r="F191" s="184"/>
      <c r="G191" s="184"/>
      <c r="H191" s="184"/>
      <c r="I191" s="186"/>
      <c r="J191" s="167">
        <v>6</v>
      </c>
      <c r="K191" s="167" t="s">
        <v>88</v>
      </c>
      <c r="L191" s="168" t="s">
        <v>87</v>
      </c>
      <c r="M191" s="167">
        <v>8</v>
      </c>
      <c r="N191" s="167" t="s">
        <v>82</v>
      </c>
      <c r="O191" s="166">
        <f>J191*M191</f>
        <v>48</v>
      </c>
    </row>
    <row r="192" spans="1:15" ht="18" customHeight="1" x14ac:dyDescent="0.15">
      <c r="A192" s="676"/>
      <c r="B192" s="684"/>
      <c r="C192" s="169"/>
      <c r="D192" s="169"/>
      <c r="E192" s="167" t="s">
        <v>294</v>
      </c>
      <c r="F192" s="167"/>
      <c r="G192" s="167"/>
      <c r="H192" s="167"/>
      <c r="I192" s="168"/>
      <c r="J192" s="167"/>
      <c r="K192" s="167"/>
      <c r="L192" s="168"/>
      <c r="M192" s="167"/>
      <c r="N192" s="167"/>
      <c r="O192" s="166"/>
    </row>
    <row r="193" spans="1:15" ht="18" customHeight="1" x14ac:dyDescent="0.15">
      <c r="A193" s="676"/>
      <c r="B193" s="692"/>
      <c r="C193" s="169">
        <f>O195</f>
        <v>320</v>
      </c>
      <c r="D193" s="169">
        <v>0</v>
      </c>
      <c r="E193" s="685" t="s">
        <v>271</v>
      </c>
      <c r="F193" s="685"/>
      <c r="G193" s="685"/>
      <c r="H193" s="685"/>
      <c r="I193" s="685"/>
      <c r="J193" s="685"/>
      <c r="K193" s="192"/>
      <c r="L193" s="194"/>
      <c r="M193" s="192"/>
      <c r="N193" s="192"/>
      <c r="O193" s="166"/>
    </row>
    <row r="194" spans="1:15" ht="18" customHeight="1" x14ac:dyDescent="0.15">
      <c r="A194" s="676"/>
      <c r="B194" s="692"/>
      <c r="C194" s="169"/>
      <c r="D194" s="169"/>
      <c r="E194" s="167" t="s">
        <v>270</v>
      </c>
      <c r="F194" s="167"/>
      <c r="G194" s="167"/>
      <c r="H194" s="167"/>
      <c r="I194" s="168"/>
      <c r="J194" s="167"/>
      <c r="K194" s="167"/>
      <c r="L194" s="168"/>
      <c r="M194" s="167"/>
      <c r="N194" s="167"/>
      <c r="O194" s="166"/>
    </row>
    <row r="195" spans="1:15" ht="18" customHeight="1" x14ac:dyDescent="0.15">
      <c r="A195" s="676"/>
      <c r="B195" s="692"/>
      <c r="C195" s="169"/>
      <c r="D195" s="169"/>
      <c r="E195" s="167" t="s">
        <v>31</v>
      </c>
      <c r="F195" s="167"/>
      <c r="G195" s="167"/>
      <c r="H195" s="167"/>
      <c r="I195" s="168"/>
      <c r="J195" s="167">
        <v>8</v>
      </c>
      <c r="K195" s="167" t="s">
        <v>88</v>
      </c>
      <c r="L195" s="168" t="s">
        <v>87</v>
      </c>
      <c r="M195" s="167">
        <v>40</v>
      </c>
      <c r="N195" s="167" t="s">
        <v>241</v>
      </c>
      <c r="O195" s="166">
        <f>J195*M195</f>
        <v>320</v>
      </c>
    </row>
    <row r="196" spans="1:15" ht="18" customHeight="1" x14ac:dyDescent="0.15">
      <c r="A196" s="688"/>
      <c r="B196" s="692"/>
      <c r="C196" s="169"/>
      <c r="D196" s="169"/>
      <c r="E196" s="461" t="s">
        <v>454</v>
      </c>
      <c r="F196" s="167"/>
      <c r="G196" s="167"/>
      <c r="H196" s="167"/>
      <c r="I196" s="168"/>
      <c r="J196" s="167"/>
      <c r="K196" s="167"/>
      <c r="L196" s="168"/>
      <c r="M196" s="167"/>
      <c r="N196" s="167"/>
      <c r="O196" s="166"/>
    </row>
    <row r="197" spans="1:15" ht="18" customHeight="1" x14ac:dyDescent="0.15">
      <c r="A197" s="661" t="s">
        <v>200</v>
      </c>
      <c r="B197" s="662"/>
      <c r="C197" s="39">
        <f>SUM(C198,C212)</f>
        <v>290</v>
      </c>
      <c r="D197" s="39">
        <f>SUM(D198,D212)</f>
        <v>111</v>
      </c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20"/>
    </row>
    <row r="198" spans="1:15" ht="18" customHeight="1" x14ac:dyDescent="0.15">
      <c r="A198" s="698" t="s">
        <v>213</v>
      </c>
      <c r="B198" s="11" t="s">
        <v>32</v>
      </c>
      <c r="C198" s="13">
        <f>SUM(C199:C211)</f>
        <v>288</v>
      </c>
      <c r="D198" s="13">
        <f>SUM(D199:D211)</f>
        <v>11</v>
      </c>
      <c r="E198" s="178"/>
      <c r="F198" s="176"/>
      <c r="G198" s="176"/>
      <c r="H198" s="176"/>
      <c r="I198" s="177"/>
      <c r="J198" s="176"/>
      <c r="K198" s="176"/>
      <c r="L198" s="177"/>
      <c r="M198" s="176"/>
      <c r="N198" s="176"/>
      <c r="O198" s="175"/>
    </row>
    <row r="199" spans="1:15" ht="18" customHeight="1" x14ac:dyDescent="0.15">
      <c r="A199" s="699"/>
      <c r="B199" s="682" t="s">
        <v>182</v>
      </c>
      <c r="C199" s="169">
        <f>O202</f>
        <v>48</v>
      </c>
      <c r="D199" s="169">
        <v>11</v>
      </c>
      <c r="E199" s="685" t="s">
        <v>183</v>
      </c>
      <c r="F199" s="685"/>
      <c r="G199" s="685"/>
      <c r="H199" s="685"/>
      <c r="I199" s="685"/>
      <c r="J199" s="685"/>
      <c r="K199" s="685"/>
      <c r="L199" s="685"/>
      <c r="M199" s="192"/>
      <c r="N199" s="192"/>
      <c r="O199" s="193"/>
    </row>
    <row r="200" spans="1:15" ht="18" customHeight="1" x14ac:dyDescent="0.15">
      <c r="A200" s="699"/>
      <c r="B200" s="683"/>
      <c r="C200" s="169"/>
      <c r="D200" s="169"/>
      <c r="E200" s="167" t="s">
        <v>104</v>
      </c>
      <c r="F200" s="167"/>
      <c r="G200" s="167"/>
      <c r="H200" s="167"/>
      <c r="I200" s="168"/>
      <c r="J200" s="167"/>
      <c r="K200" s="167"/>
      <c r="L200" s="168"/>
      <c r="M200" s="167"/>
      <c r="N200" s="167"/>
      <c r="O200" s="173"/>
    </row>
    <row r="201" spans="1:15" ht="18" customHeight="1" x14ac:dyDescent="0.15">
      <c r="A201" s="699"/>
      <c r="B201" s="683"/>
      <c r="C201" s="169"/>
      <c r="D201" s="169"/>
      <c r="E201" s="192" t="s">
        <v>31</v>
      </c>
      <c r="F201" s="167"/>
      <c r="G201" s="167"/>
      <c r="H201" s="167"/>
      <c r="I201" s="168"/>
      <c r="J201" s="170"/>
      <c r="K201" s="170"/>
      <c r="L201" s="168"/>
      <c r="M201" s="167"/>
      <c r="N201" s="167"/>
      <c r="O201" s="166"/>
    </row>
    <row r="202" spans="1:15" ht="18" customHeight="1" x14ac:dyDescent="0.15">
      <c r="A202" s="699"/>
      <c r="B202" s="683"/>
      <c r="C202" s="169"/>
      <c r="D202" s="169"/>
      <c r="E202" s="680" t="s">
        <v>272</v>
      </c>
      <c r="F202" s="681"/>
      <c r="G202" s="167">
        <v>1</v>
      </c>
      <c r="H202" s="167" t="s">
        <v>81</v>
      </c>
      <c r="I202" s="168" t="s">
        <v>87</v>
      </c>
      <c r="J202" s="170">
        <v>4</v>
      </c>
      <c r="K202" s="170" t="s">
        <v>95</v>
      </c>
      <c r="L202" s="168" t="s">
        <v>87</v>
      </c>
      <c r="M202" s="167">
        <v>12</v>
      </c>
      <c r="N202" s="167" t="s">
        <v>85</v>
      </c>
      <c r="O202" s="166">
        <f>G202*J202*M202</f>
        <v>48</v>
      </c>
    </row>
    <row r="203" spans="1:15" ht="18" customHeight="1" x14ac:dyDescent="0.15">
      <c r="A203" s="699"/>
      <c r="B203" s="683"/>
      <c r="C203" s="169"/>
      <c r="D203" s="169"/>
      <c r="E203" s="437" t="s">
        <v>68</v>
      </c>
      <c r="F203" s="437"/>
      <c r="G203" s="437"/>
      <c r="H203" s="437"/>
      <c r="I203" s="437"/>
      <c r="J203" s="437"/>
      <c r="K203" s="437"/>
      <c r="L203" s="437"/>
      <c r="M203" s="437"/>
      <c r="N203" s="437"/>
      <c r="O203" s="191"/>
    </row>
    <row r="204" spans="1:15" ht="18" customHeight="1" x14ac:dyDescent="0.15">
      <c r="A204" s="699"/>
      <c r="B204" s="683"/>
      <c r="C204" s="169"/>
      <c r="D204" s="169"/>
      <c r="E204" s="700" t="s">
        <v>228</v>
      </c>
      <c r="F204" s="700"/>
      <c r="G204" s="700"/>
      <c r="H204" s="700"/>
      <c r="I204" s="700"/>
      <c r="J204" s="700"/>
      <c r="K204" s="700"/>
      <c r="L204" s="700"/>
      <c r="M204" s="700"/>
      <c r="N204" s="700"/>
      <c r="O204" s="701"/>
    </row>
    <row r="205" spans="1:15" ht="18" customHeight="1" x14ac:dyDescent="0.15">
      <c r="A205" s="699"/>
      <c r="B205" s="683"/>
      <c r="C205" s="169">
        <f>SUM(O208:O210)</f>
        <v>240</v>
      </c>
      <c r="D205" s="169">
        <v>0</v>
      </c>
      <c r="E205" s="436" t="s">
        <v>184</v>
      </c>
      <c r="F205" s="436"/>
      <c r="G205" s="436"/>
      <c r="H205" s="436"/>
      <c r="I205" s="436"/>
      <c r="J205" s="436"/>
      <c r="K205" s="436"/>
      <c r="L205" s="436"/>
      <c r="M205" s="167"/>
      <c r="N205" s="167"/>
      <c r="O205" s="173"/>
    </row>
    <row r="206" spans="1:15" ht="18" customHeight="1" x14ac:dyDescent="0.15">
      <c r="A206" s="699"/>
      <c r="B206" s="683"/>
      <c r="C206" s="169"/>
      <c r="D206" s="169"/>
      <c r="E206" s="167" t="s">
        <v>104</v>
      </c>
      <c r="F206" s="167"/>
      <c r="G206" s="167"/>
      <c r="H206" s="167"/>
      <c r="I206" s="168"/>
      <c r="J206" s="167"/>
      <c r="K206" s="167"/>
      <c r="L206" s="168"/>
      <c r="M206" s="167"/>
      <c r="N206" s="167"/>
      <c r="O206" s="173"/>
    </row>
    <row r="207" spans="1:15" ht="18" customHeight="1" x14ac:dyDescent="0.15">
      <c r="A207" s="699"/>
      <c r="B207" s="683"/>
      <c r="C207" s="169"/>
      <c r="D207" s="169"/>
      <c r="E207" s="167" t="s">
        <v>31</v>
      </c>
      <c r="F207" s="167"/>
      <c r="G207" s="184"/>
      <c r="H207" s="184"/>
      <c r="I207" s="186"/>
      <c r="J207" s="167"/>
      <c r="K207" s="167"/>
      <c r="L207" s="168"/>
      <c r="M207" s="167"/>
      <c r="N207" s="167"/>
      <c r="O207" s="166"/>
    </row>
    <row r="208" spans="1:15" ht="18" customHeight="1" x14ac:dyDescent="0.15">
      <c r="A208" s="699"/>
      <c r="B208" s="683"/>
      <c r="C208" s="169"/>
      <c r="D208" s="169"/>
      <c r="E208" s="167" t="s">
        <v>229</v>
      </c>
      <c r="F208" s="167"/>
      <c r="G208" s="184"/>
      <c r="H208" s="184"/>
      <c r="I208" s="186"/>
      <c r="J208" s="167">
        <v>80</v>
      </c>
      <c r="K208" s="167" t="s">
        <v>88</v>
      </c>
      <c r="L208" s="168" t="s">
        <v>87</v>
      </c>
      <c r="M208" s="167">
        <v>1</v>
      </c>
      <c r="N208" s="167" t="s">
        <v>82</v>
      </c>
      <c r="O208" s="166">
        <f>J208*M208</f>
        <v>80</v>
      </c>
    </row>
    <row r="209" spans="1:15" ht="18" customHeight="1" x14ac:dyDescent="0.15">
      <c r="A209" s="699"/>
      <c r="B209" s="683"/>
      <c r="C209" s="169"/>
      <c r="D209" s="169"/>
      <c r="E209" s="437" t="s">
        <v>185</v>
      </c>
      <c r="F209" s="437"/>
      <c r="G209" s="437"/>
      <c r="H209" s="437"/>
      <c r="I209" s="437"/>
      <c r="J209" s="167">
        <v>80</v>
      </c>
      <c r="K209" s="167" t="s">
        <v>88</v>
      </c>
      <c r="L209" s="168" t="s">
        <v>87</v>
      </c>
      <c r="M209" s="167">
        <v>1</v>
      </c>
      <c r="N209" s="167" t="s">
        <v>82</v>
      </c>
      <c r="O209" s="166">
        <f>J209*M209</f>
        <v>80</v>
      </c>
    </row>
    <row r="210" spans="1:15" ht="18" customHeight="1" x14ac:dyDescent="0.15">
      <c r="A210" s="699"/>
      <c r="B210" s="683"/>
      <c r="C210" s="169"/>
      <c r="D210" s="169"/>
      <c r="E210" s="702" t="s">
        <v>230</v>
      </c>
      <c r="F210" s="700"/>
      <c r="G210" s="438"/>
      <c r="H210" s="438"/>
      <c r="I210" s="438"/>
      <c r="J210" s="167">
        <v>80</v>
      </c>
      <c r="K210" s="167" t="s">
        <v>88</v>
      </c>
      <c r="L210" s="168" t="s">
        <v>87</v>
      </c>
      <c r="M210" s="167">
        <v>1</v>
      </c>
      <c r="N210" s="167" t="s">
        <v>82</v>
      </c>
      <c r="O210" s="166">
        <f>J210*M210</f>
        <v>80</v>
      </c>
    </row>
    <row r="211" spans="1:15" ht="18" customHeight="1" x14ac:dyDescent="0.15">
      <c r="A211" s="699"/>
      <c r="B211" s="683"/>
      <c r="C211" s="169"/>
      <c r="D211" s="169"/>
      <c r="E211" s="437" t="s">
        <v>231</v>
      </c>
      <c r="F211" s="437"/>
      <c r="G211" s="437"/>
      <c r="H211" s="437"/>
      <c r="I211" s="437"/>
      <c r="J211" s="437"/>
      <c r="K211" s="437"/>
      <c r="L211" s="437"/>
      <c r="M211" s="437"/>
      <c r="N211" s="437"/>
      <c r="O211" s="191"/>
    </row>
    <row r="212" spans="1:15" ht="18" customHeight="1" x14ac:dyDescent="0.15">
      <c r="A212" s="699"/>
      <c r="B212" s="11" t="s">
        <v>32</v>
      </c>
      <c r="C212" s="13">
        <f>SUM(C213:C217)</f>
        <v>2</v>
      </c>
      <c r="D212" s="13">
        <f>SUM(D213:D217)</f>
        <v>100</v>
      </c>
      <c r="E212" s="178"/>
      <c r="F212" s="176"/>
      <c r="G212" s="176"/>
      <c r="H212" s="176"/>
      <c r="I212" s="177"/>
      <c r="J212" s="176"/>
      <c r="K212" s="176"/>
      <c r="L212" s="177"/>
      <c r="M212" s="176"/>
      <c r="N212" s="176"/>
      <c r="O212" s="175"/>
    </row>
    <row r="213" spans="1:15" ht="18" customHeight="1" x14ac:dyDescent="0.15">
      <c r="A213" s="699"/>
      <c r="B213" s="682" t="s">
        <v>186</v>
      </c>
      <c r="C213" s="174">
        <f>SUM(O216:O216)</f>
        <v>2</v>
      </c>
      <c r="D213" s="174">
        <v>100</v>
      </c>
      <c r="E213" s="436" t="s">
        <v>187</v>
      </c>
      <c r="F213" s="167"/>
      <c r="G213" s="167"/>
      <c r="H213" s="167"/>
      <c r="I213" s="168"/>
      <c r="J213" s="167"/>
      <c r="K213" s="167"/>
      <c r="L213" s="168"/>
      <c r="M213" s="167"/>
      <c r="N213" s="167"/>
      <c r="O213" s="173"/>
    </row>
    <row r="214" spans="1:15" ht="18" customHeight="1" x14ac:dyDescent="0.15">
      <c r="A214" s="699"/>
      <c r="B214" s="683"/>
      <c r="C214" s="169"/>
      <c r="D214" s="169"/>
      <c r="E214" s="167" t="s">
        <v>104</v>
      </c>
      <c r="F214" s="167"/>
      <c r="G214" s="167"/>
      <c r="H214" s="167"/>
      <c r="I214" s="168"/>
      <c r="J214" s="167"/>
      <c r="K214" s="167"/>
      <c r="L214" s="168"/>
      <c r="M214" s="167"/>
      <c r="N214" s="167"/>
      <c r="O214" s="173"/>
    </row>
    <row r="215" spans="1:15" ht="18" customHeight="1" x14ac:dyDescent="0.15">
      <c r="A215" s="699"/>
      <c r="B215" s="683"/>
      <c r="C215" s="169"/>
      <c r="D215" s="169"/>
      <c r="E215" s="167" t="s">
        <v>31</v>
      </c>
      <c r="F215" s="167"/>
      <c r="G215" s="167"/>
      <c r="H215" s="168"/>
      <c r="I215" s="168"/>
      <c r="J215" s="167"/>
      <c r="K215" s="167"/>
      <c r="L215" s="168"/>
      <c r="M215" s="167"/>
      <c r="N215" s="167"/>
      <c r="O215" s="166"/>
    </row>
    <row r="216" spans="1:15" ht="18" customHeight="1" x14ac:dyDescent="0.15">
      <c r="A216" s="699"/>
      <c r="B216" s="683"/>
      <c r="C216" s="169"/>
      <c r="D216" s="169"/>
      <c r="E216" s="680" t="s">
        <v>189</v>
      </c>
      <c r="F216" s="681"/>
      <c r="G216" s="167">
        <v>2</v>
      </c>
      <c r="H216" s="167" t="s">
        <v>88</v>
      </c>
      <c r="I216" s="168" t="s">
        <v>87</v>
      </c>
      <c r="J216" s="170">
        <v>1</v>
      </c>
      <c r="K216" s="170" t="s">
        <v>81</v>
      </c>
      <c r="L216" s="168" t="s">
        <v>87</v>
      </c>
      <c r="M216" s="167">
        <v>1</v>
      </c>
      <c r="N216" s="167" t="s">
        <v>188</v>
      </c>
      <c r="O216" s="166">
        <f>G216*J216*M216</f>
        <v>2</v>
      </c>
    </row>
    <row r="217" spans="1:15" ht="18" customHeight="1" x14ac:dyDescent="0.15">
      <c r="A217" s="699"/>
      <c r="B217" s="683"/>
      <c r="C217" s="169"/>
      <c r="D217" s="169"/>
      <c r="E217" s="167" t="s">
        <v>273</v>
      </c>
      <c r="F217" s="167"/>
      <c r="G217" s="171"/>
      <c r="H217" s="171"/>
      <c r="I217" s="172"/>
      <c r="J217" s="171"/>
      <c r="K217" s="171"/>
      <c r="L217" s="172"/>
      <c r="M217" s="171"/>
      <c r="N217" s="171"/>
      <c r="O217" s="179"/>
    </row>
    <row r="218" spans="1:15" ht="18" customHeight="1" x14ac:dyDescent="0.15">
      <c r="A218" s="703" t="s">
        <v>200</v>
      </c>
      <c r="B218" s="704"/>
      <c r="C218" s="40">
        <f>SUM(C219,C232,C237)</f>
        <v>366</v>
      </c>
      <c r="D218" s="40">
        <f>SUM(D219,D232,D237)</f>
        <v>6047</v>
      </c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8"/>
    </row>
    <row r="219" spans="1:15" ht="18" customHeight="1" x14ac:dyDescent="0.15">
      <c r="A219" s="705" t="s">
        <v>214</v>
      </c>
      <c r="B219" s="21" t="s">
        <v>32</v>
      </c>
      <c r="C219" s="22">
        <f>SUM(C220:C231)</f>
        <v>320</v>
      </c>
      <c r="D219" s="22">
        <f>SUM(D220:D231)</f>
        <v>5368</v>
      </c>
      <c r="E219" s="190"/>
      <c r="F219" s="188"/>
      <c r="G219" s="188"/>
      <c r="H219" s="188"/>
      <c r="I219" s="189"/>
      <c r="J219" s="188"/>
      <c r="K219" s="188"/>
      <c r="L219" s="189"/>
      <c r="M219" s="188"/>
      <c r="N219" s="188"/>
      <c r="O219" s="187"/>
    </row>
    <row r="220" spans="1:15" ht="18" customHeight="1" x14ac:dyDescent="0.15">
      <c r="A220" s="676"/>
      <c r="B220" s="706" t="s">
        <v>274</v>
      </c>
      <c r="C220" s="174">
        <f>O222</f>
        <v>80</v>
      </c>
      <c r="D220" s="174">
        <v>1200</v>
      </c>
      <c r="E220" s="709" t="s">
        <v>190</v>
      </c>
      <c r="F220" s="685"/>
      <c r="G220" s="685"/>
      <c r="H220" s="685"/>
      <c r="I220" s="685"/>
      <c r="J220" s="685"/>
      <c r="K220" s="685"/>
      <c r="L220" s="685"/>
      <c r="M220" s="167"/>
      <c r="N220" s="167"/>
      <c r="O220" s="173"/>
    </row>
    <row r="221" spans="1:15" ht="18" customHeight="1" x14ac:dyDescent="0.15">
      <c r="A221" s="676"/>
      <c r="B221" s="707"/>
      <c r="C221" s="169"/>
      <c r="D221" s="169"/>
      <c r="E221" s="185" t="s">
        <v>111</v>
      </c>
      <c r="F221" s="167"/>
      <c r="G221" s="167"/>
      <c r="H221" s="167"/>
      <c r="I221" s="168"/>
      <c r="J221" s="167"/>
      <c r="K221" s="167"/>
      <c r="L221" s="168"/>
      <c r="M221" s="167"/>
      <c r="N221" s="167"/>
      <c r="O221" s="173"/>
    </row>
    <row r="222" spans="1:15" ht="18" customHeight="1" x14ac:dyDescent="0.15">
      <c r="A222" s="676"/>
      <c r="B222" s="707"/>
      <c r="C222" s="169"/>
      <c r="D222" s="169"/>
      <c r="E222" s="185" t="s">
        <v>31</v>
      </c>
      <c r="F222" s="184"/>
      <c r="G222" s="184"/>
      <c r="H222" s="184"/>
      <c r="I222" s="186"/>
      <c r="J222" s="167">
        <v>80</v>
      </c>
      <c r="K222" s="167" t="s">
        <v>88</v>
      </c>
      <c r="L222" s="168" t="s">
        <v>87</v>
      </c>
      <c r="M222" s="167">
        <v>1</v>
      </c>
      <c r="N222" s="167" t="s">
        <v>82</v>
      </c>
      <c r="O222" s="166">
        <f>J222*M222</f>
        <v>80</v>
      </c>
    </row>
    <row r="223" spans="1:15" ht="18" customHeight="1" x14ac:dyDescent="0.15">
      <c r="A223" s="676"/>
      <c r="B223" s="707"/>
      <c r="C223" s="169"/>
      <c r="D223" s="169"/>
      <c r="E223" s="185" t="s">
        <v>295</v>
      </c>
      <c r="F223" s="167"/>
      <c r="G223" s="171"/>
      <c r="H223" s="171"/>
      <c r="I223" s="172"/>
      <c r="J223" s="171"/>
      <c r="K223" s="171"/>
      <c r="L223" s="172"/>
      <c r="M223" s="171"/>
      <c r="N223" s="171"/>
      <c r="O223" s="166"/>
    </row>
    <row r="224" spans="1:15" ht="18" customHeight="1" x14ac:dyDescent="0.15">
      <c r="A224" s="676"/>
      <c r="B224" s="707"/>
      <c r="C224" s="169">
        <f>O226</f>
        <v>160</v>
      </c>
      <c r="D224" s="169">
        <v>3010</v>
      </c>
      <c r="E224" s="709" t="s">
        <v>192</v>
      </c>
      <c r="F224" s="685"/>
      <c r="G224" s="685"/>
      <c r="H224" s="685"/>
      <c r="I224" s="685"/>
      <c r="J224" s="685"/>
      <c r="K224" s="167"/>
      <c r="L224" s="168"/>
      <c r="M224" s="167"/>
      <c r="N224" s="167"/>
      <c r="O224" s="166"/>
    </row>
    <row r="225" spans="1:15" ht="18" customHeight="1" x14ac:dyDescent="0.15">
      <c r="A225" s="676"/>
      <c r="B225" s="707"/>
      <c r="C225" s="169"/>
      <c r="D225" s="169"/>
      <c r="E225" s="185" t="s">
        <v>64</v>
      </c>
      <c r="F225" s="167"/>
      <c r="G225" s="167"/>
      <c r="H225" s="167"/>
      <c r="I225" s="168"/>
      <c r="J225" s="167"/>
      <c r="K225" s="167"/>
      <c r="L225" s="168"/>
      <c r="M225" s="167"/>
      <c r="N225" s="167"/>
      <c r="O225" s="166"/>
    </row>
    <row r="226" spans="1:15" ht="18" customHeight="1" x14ac:dyDescent="0.15">
      <c r="A226" s="676"/>
      <c r="B226" s="707"/>
      <c r="C226" s="169"/>
      <c r="D226" s="169"/>
      <c r="E226" s="185" t="s">
        <v>31</v>
      </c>
      <c r="F226" s="184"/>
      <c r="G226" s="184"/>
      <c r="H226" s="184"/>
      <c r="I226" s="186"/>
      <c r="J226" s="167">
        <v>80</v>
      </c>
      <c r="K226" s="167" t="s">
        <v>88</v>
      </c>
      <c r="L226" s="168" t="s">
        <v>87</v>
      </c>
      <c r="M226" s="167">
        <v>2</v>
      </c>
      <c r="N226" s="167" t="s">
        <v>82</v>
      </c>
      <c r="O226" s="166">
        <f>J226*M226</f>
        <v>160</v>
      </c>
    </row>
    <row r="227" spans="1:15" ht="18" customHeight="1" x14ac:dyDescent="0.15">
      <c r="A227" s="676"/>
      <c r="B227" s="707"/>
      <c r="C227" s="169"/>
      <c r="D227" s="169"/>
      <c r="E227" s="185" t="s">
        <v>134</v>
      </c>
      <c r="F227" s="167"/>
      <c r="G227" s="167"/>
      <c r="H227" s="167"/>
      <c r="I227" s="168"/>
      <c r="J227" s="167"/>
      <c r="K227" s="167"/>
      <c r="L227" s="168"/>
      <c r="M227" s="167"/>
      <c r="N227" s="167"/>
      <c r="O227" s="166"/>
    </row>
    <row r="228" spans="1:15" ht="18" customHeight="1" x14ac:dyDescent="0.15">
      <c r="A228" s="676"/>
      <c r="B228" s="707"/>
      <c r="C228" s="169">
        <f>O230</f>
        <v>80</v>
      </c>
      <c r="D228" s="169">
        <v>1158</v>
      </c>
      <c r="E228" s="709" t="s">
        <v>434</v>
      </c>
      <c r="F228" s="685"/>
      <c r="G228" s="685"/>
      <c r="H228" s="685"/>
      <c r="I228" s="685"/>
      <c r="J228" s="685"/>
      <c r="K228" s="685"/>
      <c r="L228" s="168"/>
      <c r="M228" s="167"/>
      <c r="N228" s="167"/>
      <c r="O228" s="166"/>
    </row>
    <row r="229" spans="1:15" ht="18" customHeight="1" x14ac:dyDescent="0.15">
      <c r="A229" s="676"/>
      <c r="B229" s="707"/>
      <c r="C229" s="169"/>
      <c r="D229" s="169"/>
      <c r="E229" s="452" t="s">
        <v>435</v>
      </c>
      <c r="F229" s="167"/>
      <c r="G229" s="167"/>
      <c r="H229" s="167"/>
      <c r="I229" s="168"/>
      <c r="J229" s="167"/>
      <c r="K229" s="167"/>
      <c r="L229" s="168"/>
      <c r="M229" s="167"/>
      <c r="N229" s="167"/>
      <c r="O229" s="166"/>
    </row>
    <row r="230" spans="1:15" ht="18" customHeight="1" x14ac:dyDescent="0.15">
      <c r="A230" s="676"/>
      <c r="B230" s="707"/>
      <c r="C230" s="169"/>
      <c r="D230" s="169"/>
      <c r="E230" s="185" t="s">
        <v>31</v>
      </c>
      <c r="F230" s="184"/>
      <c r="G230" s="184"/>
      <c r="H230" s="184"/>
      <c r="I230" s="168"/>
      <c r="J230" s="167">
        <v>80</v>
      </c>
      <c r="K230" s="167" t="s">
        <v>88</v>
      </c>
      <c r="L230" s="168" t="s">
        <v>87</v>
      </c>
      <c r="M230" s="167">
        <v>1</v>
      </c>
      <c r="N230" s="167" t="s">
        <v>82</v>
      </c>
      <c r="O230" s="166">
        <f>J230*M230</f>
        <v>80</v>
      </c>
    </row>
    <row r="231" spans="1:15" ht="18" customHeight="1" x14ac:dyDescent="0.15">
      <c r="A231" s="676"/>
      <c r="B231" s="708"/>
      <c r="C231" s="183"/>
      <c r="D231" s="183"/>
      <c r="E231" s="453" t="s">
        <v>436</v>
      </c>
      <c r="F231" s="181"/>
      <c r="G231" s="181"/>
      <c r="H231" s="181"/>
      <c r="I231" s="182"/>
      <c r="J231" s="181"/>
      <c r="K231" s="181"/>
      <c r="L231" s="182"/>
      <c r="M231" s="181"/>
      <c r="N231" s="181"/>
      <c r="O231" s="180"/>
    </row>
    <row r="232" spans="1:15" ht="18" customHeight="1" x14ac:dyDescent="0.15">
      <c r="A232" s="676"/>
      <c r="B232" s="23" t="s">
        <v>32</v>
      </c>
      <c r="C232" s="24">
        <f>SUM(C233:C236)</f>
        <v>4</v>
      </c>
      <c r="D232" s="24">
        <f>SUM(D233:D236)</f>
        <v>0</v>
      </c>
      <c r="E232" s="178"/>
      <c r="F232" s="176"/>
      <c r="G232" s="176"/>
      <c r="H232" s="176"/>
      <c r="I232" s="177"/>
      <c r="J232" s="176"/>
      <c r="K232" s="176"/>
      <c r="L232" s="177"/>
      <c r="M232" s="176"/>
      <c r="N232" s="176"/>
      <c r="O232" s="175"/>
    </row>
    <row r="233" spans="1:15" ht="18" customHeight="1" x14ac:dyDescent="0.15">
      <c r="A233" s="676"/>
      <c r="B233" s="682" t="s">
        <v>215</v>
      </c>
      <c r="C233" s="174">
        <f>O235</f>
        <v>4</v>
      </c>
      <c r="D233" s="174">
        <v>0</v>
      </c>
      <c r="E233" s="436" t="s">
        <v>108</v>
      </c>
      <c r="F233" s="167"/>
      <c r="G233" s="167"/>
      <c r="H233" s="167"/>
      <c r="I233" s="168"/>
      <c r="J233" s="167"/>
      <c r="K233" s="167"/>
      <c r="L233" s="168"/>
      <c r="M233" s="167"/>
      <c r="N233" s="167"/>
      <c r="O233" s="173"/>
    </row>
    <row r="234" spans="1:15" ht="18" customHeight="1" x14ac:dyDescent="0.15">
      <c r="A234" s="676"/>
      <c r="B234" s="683"/>
      <c r="C234" s="169"/>
      <c r="D234" s="169"/>
      <c r="E234" s="167" t="s">
        <v>56</v>
      </c>
      <c r="F234" s="167"/>
      <c r="G234" s="167"/>
      <c r="H234" s="167"/>
      <c r="I234" s="168"/>
      <c r="J234" s="167"/>
      <c r="K234" s="167"/>
      <c r="L234" s="168"/>
      <c r="M234" s="167"/>
      <c r="N234" s="167"/>
      <c r="O234" s="173"/>
    </row>
    <row r="235" spans="1:15" ht="18" customHeight="1" x14ac:dyDescent="0.15">
      <c r="A235" s="676"/>
      <c r="B235" s="683"/>
      <c r="C235" s="169"/>
      <c r="D235" s="169"/>
      <c r="E235" s="167" t="s">
        <v>31</v>
      </c>
      <c r="F235" s="167"/>
      <c r="G235" s="167"/>
      <c r="H235" s="168"/>
      <c r="I235" s="168"/>
      <c r="J235" s="167"/>
      <c r="K235" s="168"/>
      <c r="L235" s="168"/>
      <c r="M235" s="167">
        <v>4</v>
      </c>
      <c r="N235" s="167" t="s">
        <v>82</v>
      </c>
      <c r="O235" s="166">
        <f>M235</f>
        <v>4</v>
      </c>
    </row>
    <row r="236" spans="1:15" ht="18" customHeight="1" x14ac:dyDescent="0.15">
      <c r="A236" s="676"/>
      <c r="B236" s="683"/>
      <c r="C236" s="169"/>
      <c r="D236" s="169"/>
      <c r="E236" s="167" t="s">
        <v>71</v>
      </c>
      <c r="F236" s="167"/>
      <c r="G236" s="171"/>
      <c r="H236" s="171"/>
      <c r="I236" s="172"/>
      <c r="J236" s="171"/>
      <c r="K236" s="171"/>
      <c r="L236" s="172"/>
      <c r="M236" s="171"/>
      <c r="N236" s="171"/>
      <c r="O236" s="179"/>
    </row>
    <row r="237" spans="1:15" ht="18" customHeight="1" x14ac:dyDescent="0.15">
      <c r="A237" s="676"/>
      <c r="B237" s="23" t="s">
        <v>32</v>
      </c>
      <c r="C237" s="24">
        <f>SUM(C238:C245)</f>
        <v>42</v>
      </c>
      <c r="D237" s="24">
        <f>SUM(D238:D245)</f>
        <v>679</v>
      </c>
      <c r="E237" s="178"/>
      <c r="F237" s="176"/>
      <c r="G237" s="176"/>
      <c r="H237" s="176"/>
      <c r="I237" s="177"/>
      <c r="J237" s="176"/>
      <c r="K237" s="176"/>
      <c r="L237" s="177"/>
      <c r="M237" s="176"/>
      <c r="N237" s="176"/>
      <c r="O237" s="175"/>
    </row>
    <row r="238" spans="1:15" ht="18" customHeight="1" x14ac:dyDescent="0.15">
      <c r="A238" s="676"/>
      <c r="B238" s="682" t="s">
        <v>216</v>
      </c>
      <c r="C238" s="174">
        <f>O240</f>
        <v>36</v>
      </c>
      <c r="D238" s="174">
        <v>538</v>
      </c>
      <c r="E238" s="436" t="s">
        <v>193</v>
      </c>
      <c r="F238" s="167"/>
      <c r="G238" s="167"/>
      <c r="H238" s="167"/>
      <c r="I238" s="168"/>
      <c r="J238" s="167"/>
      <c r="K238" s="167"/>
      <c r="L238" s="168"/>
      <c r="M238" s="167"/>
      <c r="N238" s="167"/>
      <c r="O238" s="173"/>
    </row>
    <row r="239" spans="1:15" ht="18" customHeight="1" x14ac:dyDescent="0.15">
      <c r="A239" s="676"/>
      <c r="B239" s="683"/>
      <c r="C239" s="169"/>
      <c r="D239" s="169"/>
      <c r="E239" s="167" t="s">
        <v>104</v>
      </c>
      <c r="F239" s="167"/>
      <c r="G239" s="167"/>
      <c r="H239" s="167"/>
      <c r="I239" s="168"/>
      <c r="J239" s="167"/>
      <c r="K239" s="167"/>
      <c r="L239" s="168"/>
      <c r="M239" s="167"/>
      <c r="N239" s="167"/>
      <c r="O239" s="173"/>
    </row>
    <row r="240" spans="1:15" ht="18" customHeight="1" x14ac:dyDescent="0.15">
      <c r="A240" s="676"/>
      <c r="B240" s="683"/>
      <c r="C240" s="169"/>
      <c r="D240" s="169"/>
      <c r="E240" s="167" t="s">
        <v>31</v>
      </c>
      <c r="F240" s="167"/>
      <c r="G240" s="167"/>
      <c r="H240" s="168"/>
      <c r="I240" s="168"/>
      <c r="J240" s="167">
        <v>3</v>
      </c>
      <c r="K240" s="167" t="s">
        <v>88</v>
      </c>
      <c r="L240" s="168" t="s">
        <v>87</v>
      </c>
      <c r="M240" s="167">
        <v>12</v>
      </c>
      <c r="N240" s="167" t="s">
        <v>85</v>
      </c>
      <c r="O240" s="166">
        <f>J240*M240</f>
        <v>36</v>
      </c>
    </row>
    <row r="241" spans="1:15" ht="18" customHeight="1" x14ac:dyDescent="0.15">
      <c r="A241" s="676"/>
      <c r="B241" s="683"/>
      <c r="C241" s="169"/>
      <c r="D241" s="169"/>
      <c r="E241" s="167" t="s">
        <v>69</v>
      </c>
      <c r="F241" s="167"/>
      <c r="G241" s="171"/>
      <c r="H241" s="171"/>
      <c r="I241" s="172"/>
      <c r="J241" s="171"/>
      <c r="K241" s="171"/>
      <c r="L241" s="172"/>
      <c r="M241" s="171"/>
      <c r="N241" s="171"/>
      <c r="O241" s="166"/>
    </row>
    <row r="242" spans="1:15" ht="18" customHeight="1" x14ac:dyDescent="0.15">
      <c r="A242" s="676"/>
      <c r="B242" s="683"/>
      <c r="C242" s="169">
        <f>O244</f>
        <v>6</v>
      </c>
      <c r="D242" s="169">
        <v>141</v>
      </c>
      <c r="E242" s="436" t="s">
        <v>41</v>
      </c>
      <c r="F242" s="167"/>
      <c r="G242" s="167"/>
      <c r="H242" s="167"/>
      <c r="I242" s="168"/>
      <c r="J242" s="167"/>
      <c r="K242" s="167"/>
      <c r="L242" s="168"/>
      <c r="M242" s="167"/>
      <c r="N242" s="167"/>
      <c r="O242" s="166"/>
    </row>
    <row r="243" spans="1:15" ht="18" customHeight="1" x14ac:dyDescent="0.15">
      <c r="A243" s="676"/>
      <c r="B243" s="683"/>
      <c r="C243" s="169"/>
      <c r="D243" s="169"/>
      <c r="E243" s="167" t="s">
        <v>58</v>
      </c>
      <c r="F243" s="167"/>
      <c r="G243" s="167"/>
      <c r="H243" s="167"/>
      <c r="I243" s="168"/>
      <c r="J243" s="167"/>
      <c r="K243" s="167"/>
      <c r="L243" s="168"/>
      <c r="M243" s="167"/>
      <c r="N243" s="167"/>
      <c r="O243" s="166"/>
    </row>
    <row r="244" spans="1:15" ht="18" customHeight="1" x14ac:dyDescent="0.15">
      <c r="A244" s="676"/>
      <c r="B244" s="683"/>
      <c r="C244" s="169"/>
      <c r="D244" s="169"/>
      <c r="E244" s="167" t="s">
        <v>31</v>
      </c>
      <c r="F244" s="167"/>
      <c r="G244" s="167"/>
      <c r="H244" s="168"/>
      <c r="I244" s="168"/>
      <c r="J244" s="167">
        <v>3</v>
      </c>
      <c r="K244" s="167" t="s">
        <v>88</v>
      </c>
      <c r="L244" s="168" t="s">
        <v>87</v>
      </c>
      <c r="M244" s="167">
        <v>2</v>
      </c>
      <c r="N244" s="167" t="s">
        <v>82</v>
      </c>
      <c r="O244" s="166">
        <f>J244*M244</f>
        <v>6</v>
      </c>
    </row>
    <row r="245" spans="1:15" ht="18" customHeight="1" x14ac:dyDescent="0.15">
      <c r="A245" s="676"/>
      <c r="B245" s="683"/>
      <c r="C245" s="169"/>
      <c r="D245" s="169"/>
      <c r="E245" s="167" t="s">
        <v>67</v>
      </c>
      <c r="F245" s="167"/>
      <c r="G245" s="171"/>
      <c r="H245" s="171"/>
      <c r="I245" s="172"/>
      <c r="J245" s="171"/>
      <c r="K245" s="171"/>
      <c r="L245" s="172"/>
      <c r="M245" s="171"/>
      <c r="N245" s="171"/>
      <c r="O245" s="179"/>
    </row>
    <row r="246" spans="1:15" ht="18" customHeight="1" x14ac:dyDescent="0.15">
      <c r="A246" s="703" t="s">
        <v>200</v>
      </c>
      <c r="B246" s="704"/>
      <c r="C246" s="40">
        <f>SUM(C247:C258)</f>
        <v>77</v>
      </c>
      <c r="D246" s="40">
        <f>SUM(D247:D258)</f>
        <v>25919</v>
      </c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8"/>
    </row>
    <row r="247" spans="1:15" ht="18" customHeight="1" x14ac:dyDescent="0.15">
      <c r="A247" s="710" t="s">
        <v>437</v>
      </c>
      <c r="B247" s="706" t="s">
        <v>438</v>
      </c>
      <c r="C247" s="174">
        <v>75</v>
      </c>
      <c r="D247" s="174">
        <v>4051</v>
      </c>
      <c r="E247" s="712" t="s">
        <v>439</v>
      </c>
      <c r="F247" s="713"/>
      <c r="G247" s="713"/>
      <c r="H247" s="713"/>
      <c r="I247" s="713"/>
      <c r="J247" s="713"/>
      <c r="K247" s="713"/>
      <c r="L247" s="713"/>
      <c r="M247" s="454"/>
      <c r="N247" s="454"/>
      <c r="O247" s="455"/>
    </row>
    <row r="248" spans="1:15" ht="18" customHeight="1" x14ac:dyDescent="0.15">
      <c r="A248" s="710"/>
      <c r="B248" s="707"/>
      <c r="C248" s="169"/>
      <c r="D248" s="169"/>
      <c r="E248" s="452" t="s">
        <v>440</v>
      </c>
      <c r="F248" s="167"/>
      <c r="G248" s="167"/>
      <c r="H248" s="167"/>
      <c r="I248" s="168"/>
      <c r="J248" s="167"/>
      <c r="K248" s="167"/>
      <c r="L248" s="168"/>
      <c r="M248" s="167"/>
      <c r="N248" s="167"/>
      <c r="O248" s="173"/>
    </row>
    <row r="249" spans="1:15" ht="18" customHeight="1" x14ac:dyDescent="0.15">
      <c r="A249" s="710"/>
      <c r="B249" s="707"/>
      <c r="C249" s="169"/>
      <c r="D249" s="169"/>
      <c r="E249" s="185" t="s">
        <v>31</v>
      </c>
      <c r="F249" s="184"/>
      <c r="G249" s="184"/>
      <c r="H249" s="184"/>
      <c r="I249" s="186"/>
      <c r="J249" s="167">
        <v>15</v>
      </c>
      <c r="K249" s="167" t="s">
        <v>88</v>
      </c>
      <c r="L249" s="168" t="s">
        <v>87</v>
      </c>
      <c r="M249" s="167">
        <v>5</v>
      </c>
      <c r="N249" s="167" t="s">
        <v>82</v>
      </c>
      <c r="O249" s="166">
        <f>J249*M249</f>
        <v>75</v>
      </c>
    </row>
    <row r="250" spans="1:15" ht="18" customHeight="1" x14ac:dyDescent="0.15">
      <c r="A250" s="710"/>
      <c r="B250" s="707"/>
      <c r="C250" s="169"/>
      <c r="D250" s="169"/>
      <c r="E250" s="456" t="s">
        <v>441</v>
      </c>
      <c r="F250" s="203"/>
      <c r="G250" s="205"/>
      <c r="H250" s="205"/>
      <c r="I250" s="204"/>
      <c r="J250" s="205"/>
      <c r="K250" s="205"/>
      <c r="L250" s="204"/>
      <c r="M250" s="205"/>
      <c r="N250" s="205"/>
      <c r="O250" s="195"/>
    </row>
    <row r="251" spans="1:15" ht="18" customHeight="1" x14ac:dyDescent="0.15">
      <c r="A251" s="710"/>
      <c r="B251" s="706" t="s">
        <v>442</v>
      </c>
      <c r="C251" s="174">
        <v>1</v>
      </c>
      <c r="D251" s="174">
        <v>6668</v>
      </c>
      <c r="E251" s="712" t="s">
        <v>443</v>
      </c>
      <c r="F251" s="713"/>
      <c r="G251" s="713"/>
      <c r="H251" s="713"/>
      <c r="I251" s="713"/>
      <c r="J251" s="713"/>
      <c r="K251" s="713"/>
      <c r="L251" s="713"/>
      <c r="M251" s="454"/>
      <c r="N251" s="454"/>
      <c r="O251" s="455"/>
    </row>
    <row r="252" spans="1:15" ht="18" customHeight="1" x14ac:dyDescent="0.15">
      <c r="A252" s="710"/>
      <c r="B252" s="707"/>
      <c r="C252" s="169"/>
      <c r="D252" s="169"/>
      <c r="E252" s="452" t="s">
        <v>444</v>
      </c>
      <c r="F252" s="167"/>
      <c r="G252" s="167"/>
      <c r="H252" s="167"/>
      <c r="I252" s="168"/>
      <c r="J252" s="167"/>
      <c r="K252" s="167"/>
      <c r="L252" s="168"/>
      <c r="M252" s="167"/>
      <c r="N252" s="167"/>
      <c r="O252" s="173"/>
    </row>
    <row r="253" spans="1:15" ht="18" customHeight="1" x14ac:dyDescent="0.15">
      <c r="A253" s="710"/>
      <c r="B253" s="707"/>
      <c r="C253" s="169"/>
      <c r="D253" s="169"/>
      <c r="E253" s="185" t="s">
        <v>31</v>
      </c>
      <c r="F253" s="184"/>
      <c r="G253" s="184"/>
      <c r="H253" s="184"/>
      <c r="I253" s="186"/>
      <c r="J253" s="167"/>
      <c r="K253" s="167"/>
      <c r="L253" s="168"/>
      <c r="M253" s="167">
        <v>1</v>
      </c>
      <c r="N253" s="167" t="s">
        <v>445</v>
      </c>
      <c r="O253" s="166">
        <v>1</v>
      </c>
    </row>
    <row r="254" spans="1:15" ht="18" customHeight="1" x14ac:dyDescent="0.15">
      <c r="A254" s="710"/>
      <c r="B254" s="707"/>
      <c r="C254" s="169"/>
      <c r="D254" s="169"/>
      <c r="E254" s="456" t="s">
        <v>446</v>
      </c>
      <c r="F254" s="203"/>
      <c r="G254" s="205"/>
      <c r="H254" s="205"/>
      <c r="I254" s="204"/>
      <c r="J254" s="205"/>
      <c r="K254" s="205"/>
      <c r="L254" s="204"/>
      <c r="M254" s="205"/>
      <c r="N254" s="205"/>
      <c r="O254" s="195"/>
    </row>
    <row r="255" spans="1:15" ht="18" customHeight="1" x14ac:dyDescent="0.15">
      <c r="A255" s="710"/>
      <c r="B255" s="706" t="s">
        <v>447</v>
      </c>
      <c r="C255" s="174">
        <v>1</v>
      </c>
      <c r="D255" s="174">
        <v>15200</v>
      </c>
      <c r="E255" s="709" t="s">
        <v>448</v>
      </c>
      <c r="F255" s="685"/>
      <c r="G255" s="685"/>
      <c r="H255" s="685"/>
      <c r="I255" s="685"/>
      <c r="J255" s="685"/>
      <c r="K255" s="685"/>
      <c r="L255" s="685"/>
      <c r="M255" s="167"/>
      <c r="N255" s="167"/>
      <c r="O255" s="173"/>
    </row>
    <row r="256" spans="1:15" ht="18" customHeight="1" x14ac:dyDescent="0.15">
      <c r="A256" s="710"/>
      <c r="B256" s="707"/>
      <c r="C256" s="169"/>
      <c r="D256" s="169"/>
      <c r="E256" s="452" t="s">
        <v>444</v>
      </c>
      <c r="F256" s="167"/>
      <c r="G256" s="167"/>
      <c r="H256" s="167"/>
      <c r="I256" s="168"/>
      <c r="J256" s="167"/>
      <c r="K256" s="167"/>
      <c r="L256" s="168"/>
      <c r="M256" s="167"/>
      <c r="N256" s="167"/>
      <c r="O256" s="173"/>
    </row>
    <row r="257" spans="1:15" ht="18" customHeight="1" x14ac:dyDescent="0.15">
      <c r="A257" s="710"/>
      <c r="B257" s="707"/>
      <c r="C257" s="169"/>
      <c r="D257" s="169"/>
      <c r="E257" s="185" t="s">
        <v>31</v>
      </c>
      <c r="F257" s="184"/>
      <c r="G257" s="184"/>
      <c r="H257" s="184"/>
      <c r="I257" s="186"/>
      <c r="J257" s="167"/>
      <c r="K257" s="167"/>
      <c r="L257" s="168"/>
      <c r="M257" s="167">
        <v>1</v>
      </c>
      <c r="N257" s="167" t="s">
        <v>445</v>
      </c>
      <c r="O257" s="166">
        <v>1</v>
      </c>
    </row>
    <row r="258" spans="1:15" ht="18" customHeight="1" x14ac:dyDescent="0.15">
      <c r="A258" s="711"/>
      <c r="B258" s="714"/>
      <c r="C258" s="206"/>
      <c r="D258" s="206"/>
      <c r="E258" s="456" t="s">
        <v>449</v>
      </c>
      <c r="F258" s="203"/>
      <c r="G258" s="205"/>
      <c r="H258" s="205"/>
      <c r="I258" s="204"/>
      <c r="J258" s="205"/>
      <c r="K258" s="205"/>
      <c r="L258" s="204"/>
      <c r="M258" s="205"/>
      <c r="N258" s="205"/>
      <c r="O258" s="195"/>
    </row>
  </sheetData>
  <mergeCells count="56">
    <mergeCell ref="A246:B246"/>
    <mergeCell ref="A247:A258"/>
    <mergeCell ref="B247:B250"/>
    <mergeCell ref="E247:L247"/>
    <mergeCell ref="B251:B254"/>
    <mergeCell ref="E251:L251"/>
    <mergeCell ref="B255:B258"/>
    <mergeCell ref="E255:L255"/>
    <mergeCell ref="A218:B218"/>
    <mergeCell ref="A219:A245"/>
    <mergeCell ref="B220:B231"/>
    <mergeCell ref="E220:L220"/>
    <mergeCell ref="E224:J224"/>
    <mergeCell ref="E228:K228"/>
    <mergeCell ref="B233:B236"/>
    <mergeCell ref="B238:B245"/>
    <mergeCell ref="A197:B197"/>
    <mergeCell ref="A198:A217"/>
    <mergeCell ref="B199:B211"/>
    <mergeCell ref="E199:L199"/>
    <mergeCell ref="E202:F202"/>
    <mergeCell ref="E204:O204"/>
    <mergeCell ref="E210:F210"/>
    <mergeCell ref="B213:B217"/>
    <mergeCell ref="E216:F216"/>
    <mergeCell ref="A141:A180"/>
    <mergeCell ref="B142:B159"/>
    <mergeCell ref="E142:O142"/>
    <mergeCell ref="B161:B180"/>
    <mergeCell ref="E161:O161"/>
    <mergeCell ref="A181:A196"/>
    <mergeCell ref="B182:B196"/>
    <mergeCell ref="E182:J182"/>
    <mergeCell ref="E187:J187"/>
    <mergeCell ref="E193:J193"/>
    <mergeCell ref="A94:A140"/>
    <mergeCell ref="B95:B140"/>
    <mergeCell ref="E127:F127"/>
    <mergeCell ref="E132:F132"/>
    <mergeCell ref="A6:A31"/>
    <mergeCell ref="B7:B13"/>
    <mergeCell ref="E7:O7"/>
    <mergeCell ref="B15:B26"/>
    <mergeCell ref="B28:B31"/>
    <mergeCell ref="E28:O28"/>
    <mergeCell ref="A32:A92"/>
    <mergeCell ref="B33:B55"/>
    <mergeCell ref="E55:O55"/>
    <mergeCell ref="B57:B92"/>
    <mergeCell ref="A93:B93"/>
    <mergeCell ref="A5:B5"/>
    <mergeCell ref="A1:O1"/>
    <mergeCell ref="B2:B3"/>
    <mergeCell ref="C2:D2"/>
    <mergeCell ref="E2:O4"/>
    <mergeCell ref="A4:B4"/>
  </mergeCells>
  <phoneticPr fontId="15" type="noConversion"/>
  <printOptions horizontalCentered="1" gridLines="1"/>
  <pageMargins left="0.11811023622047245" right="0.11811023622047245" top="0.59055118110236227" bottom="0.6692913385826772" header="0.47244094488188981" footer="0"/>
  <pageSetup paperSize="9" scale="81" fitToHeight="0" orientation="portrait" r:id="rId1"/>
  <rowBreaks count="5" manualBreakCount="5">
    <brk id="47" max="14" man="1"/>
    <brk id="92" max="14" man="1"/>
    <brk id="140" max="14" man="1"/>
    <brk id="180" max="14" man="1"/>
    <brk id="227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88"/>
  <sheetViews>
    <sheetView view="pageBreakPreview" zoomScale="115" zoomScaleSheetLayoutView="115" workbookViewId="0">
      <selection sqref="A1:I1"/>
    </sheetView>
  </sheetViews>
  <sheetFormatPr defaultRowHeight="13.5" x14ac:dyDescent="0.15"/>
  <cols>
    <col min="1" max="1" width="5.5546875" style="47" customWidth="1"/>
    <col min="2" max="2" width="9.5546875" customWidth="1"/>
    <col min="3" max="3" width="9.6640625" bestFit="1" customWidth="1"/>
    <col min="4" max="6" width="11.6640625" customWidth="1"/>
    <col min="7" max="8" width="14.6640625" customWidth="1"/>
    <col min="9" max="9" width="14.6640625" style="49" customWidth="1"/>
    <col min="10" max="10" width="11.44140625" bestFit="1" customWidth="1"/>
    <col min="11" max="11" width="11.5546875" bestFit="1" customWidth="1"/>
  </cols>
  <sheetData>
    <row r="1" spans="1:18" ht="25.5" customHeight="1" x14ac:dyDescent="0.15">
      <c r="A1" s="715" t="s">
        <v>54</v>
      </c>
      <c r="B1" s="716"/>
      <c r="C1" s="716"/>
      <c r="D1" s="716"/>
      <c r="E1" s="716"/>
      <c r="F1" s="716"/>
      <c r="G1" s="716"/>
      <c r="H1" s="716"/>
      <c r="I1" s="717"/>
    </row>
    <row r="2" spans="1:18" ht="24" customHeight="1" thickBot="1" x14ac:dyDescent="0.2">
      <c r="A2" s="235" t="s">
        <v>60</v>
      </c>
      <c r="B2" s="236"/>
      <c r="C2" s="236"/>
      <c r="D2" s="233"/>
      <c r="E2" s="233"/>
      <c r="F2" s="233"/>
      <c r="G2" s="234"/>
      <c r="H2" s="718" t="s">
        <v>42</v>
      </c>
      <c r="I2" s="719"/>
    </row>
    <row r="3" spans="1:18" ht="18" customHeight="1" x14ac:dyDescent="0.15">
      <c r="A3" s="720" t="s">
        <v>77</v>
      </c>
      <c r="B3" s="722" t="s">
        <v>78</v>
      </c>
      <c r="C3" s="722" t="s">
        <v>76</v>
      </c>
      <c r="D3" s="722" t="s">
        <v>79</v>
      </c>
      <c r="E3" s="722" t="s">
        <v>137</v>
      </c>
      <c r="F3" s="722"/>
      <c r="G3" s="724" t="s">
        <v>128</v>
      </c>
      <c r="H3" s="726" t="s">
        <v>259</v>
      </c>
      <c r="I3" s="728" t="s">
        <v>36</v>
      </c>
    </row>
    <row r="4" spans="1:18" ht="24" x14ac:dyDescent="0.15">
      <c r="A4" s="721"/>
      <c r="B4" s="723"/>
      <c r="C4" s="723"/>
      <c r="D4" s="723"/>
      <c r="E4" s="239" t="s">
        <v>138</v>
      </c>
      <c r="F4" s="238" t="s">
        <v>139</v>
      </c>
      <c r="G4" s="725"/>
      <c r="H4" s="727"/>
      <c r="I4" s="729"/>
      <c r="K4" s="32"/>
      <c r="L4" s="56"/>
      <c r="M4" s="56"/>
      <c r="N4" s="56"/>
      <c r="O4" s="56"/>
      <c r="P4" s="56"/>
      <c r="Q4" s="56"/>
      <c r="R4" s="56"/>
    </row>
    <row r="5" spans="1:18" ht="24.75" customHeight="1" x14ac:dyDescent="0.15">
      <c r="A5" s="237">
        <v>1</v>
      </c>
      <c r="B5" s="238" t="s">
        <v>93</v>
      </c>
      <c r="C5" s="238" t="s">
        <v>299</v>
      </c>
      <c r="D5" s="240">
        <v>3423000</v>
      </c>
      <c r="E5" s="240" t="s">
        <v>140</v>
      </c>
      <c r="F5" s="241">
        <v>50000</v>
      </c>
      <c r="G5" s="242">
        <f>D5+F5</f>
        <v>3473000</v>
      </c>
      <c r="H5" s="242">
        <v>380000</v>
      </c>
      <c r="I5" s="243">
        <f>G5-H5</f>
        <v>3093000</v>
      </c>
      <c r="J5" s="55" t="s">
        <v>366</v>
      </c>
      <c r="K5" s="26"/>
      <c r="L5" s="3"/>
      <c r="M5" s="3"/>
      <c r="N5" s="3"/>
      <c r="O5" s="3"/>
      <c r="P5" s="3"/>
      <c r="Q5" s="3"/>
    </row>
    <row r="6" spans="1:18" ht="24.75" customHeight="1" x14ac:dyDescent="0.15">
      <c r="A6" s="237">
        <v>2</v>
      </c>
      <c r="B6" s="244" t="s">
        <v>225</v>
      </c>
      <c r="C6" s="244" t="s">
        <v>281</v>
      </c>
      <c r="D6" s="245">
        <v>2329900</v>
      </c>
      <c r="E6" s="240" t="s">
        <v>140</v>
      </c>
      <c r="F6" s="241">
        <v>20000</v>
      </c>
      <c r="G6" s="242">
        <f>D6+F6</f>
        <v>2349900</v>
      </c>
      <c r="H6" s="246">
        <v>258000</v>
      </c>
      <c r="I6" s="243">
        <f>G6-H6</f>
        <v>2091900</v>
      </c>
      <c r="K6" s="26"/>
      <c r="L6" s="3"/>
      <c r="M6" s="3"/>
      <c r="N6" s="3"/>
      <c r="O6" s="3"/>
      <c r="P6" s="3"/>
      <c r="Q6" s="3"/>
    </row>
    <row r="7" spans="1:18" ht="24.75" customHeight="1" thickBot="1" x14ac:dyDescent="0.2">
      <c r="A7" s="247">
        <v>3</v>
      </c>
      <c r="B7" s="248" t="s">
        <v>225</v>
      </c>
      <c r="C7" s="248" t="s">
        <v>427</v>
      </c>
      <c r="D7" s="249">
        <v>2329900</v>
      </c>
      <c r="E7" s="249" t="s">
        <v>140</v>
      </c>
      <c r="F7" s="250">
        <v>0</v>
      </c>
      <c r="G7" s="251">
        <f>D7</f>
        <v>2329900</v>
      </c>
      <c r="H7" s="251">
        <v>247000</v>
      </c>
      <c r="I7" s="252">
        <f>G7-H7</f>
        <v>2082900</v>
      </c>
      <c r="K7" s="26"/>
      <c r="L7" s="3"/>
      <c r="M7" s="3"/>
      <c r="N7" s="3"/>
      <c r="O7" s="3"/>
      <c r="P7" s="3"/>
      <c r="Q7" s="3"/>
    </row>
    <row r="9" spans="1:18" x14ac:dyDescent="0.15">
      <c r="E9" s="57"/>
      <c r="F9" s="57"/>
      <c r="G9" s="57"/>
    </row>
    <row r="10" spans="1:18" x14ac:dyDescent="0.15">
      <c r="G10" s="57"/>
    </row>
    <row r="11" spans="1:18" x14ac:dyDescent="0.15">
      <c r="G11" s="57"/>
    </row>
    <row r="60" spans="6:6" x14ac:dyDescent="0.15">
      <c r="F60">
        <f>D60-E60</f>
        <v>0</v>
      </c>
    </row>
    <row r="73" spans="11:16" x14ac:dyDescent="0.15">
      <c r="K73">
        <v>950000</v>
      </c>
      <c r="P73">
        <v>2</v>
      </c>
    </row>
    <row r="86" spans="11:11" x14ac:dyDescent="0.15">
      <c r="K86">
        <v>1000000</v>
      </c>
    </row>
    <row r="87" spans="11:11" x14ac:dyDescent="0.15">
      <c r="K87">
        <v>850000</v>
      </c>
    </row>
    <row r="88" spans="11:11" x14ac:dyDescent="0.15">
      <c r="K88">
        <v>1000000</v>
      </c>
    </row>
  </sheetData>
  <mergeCells count="10">
    <mergeCell ref="A1:I1"/>
    <mergeCell ref="H2:I2"/>
    <mergeCell ref="A3:A4"/>
    <mergeCell ref="B3:B4"/>
    <mergeCell ref="C3:C4"/>
    <mergeCell ref="D3:D4"/>
    <mergeCell ref="G3:G4"/>
    <mergeCell ref="H3:H4"/>
    <mergeCell ref="I3:I4"/>
    <mergeCell ref="E3:F3"/>
  </mergeCells>
  <phoneticPr fontId="15" type="noConversion"/>
  <printOptions horizontalCentered="1"/>
  <pageMargins left="0.11811023622047245" right="0.11811023622047245" top="0.78740157480314965" bottom="0.6692913385826772" header="0.62992125984251968" footer="0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7</vt:i4>
      </vt:variant>
    </vt:vector>
  </HeadingPairs>
  <TitlesOfParts>
    <vt:vector size="13" baseType="lpstr">
      <vt:lpstr>예산총칙</vt:lpstr>
      <vt:lpstr>센터 세입세출 총괄</vt:lpstr>
      <vt:lpstr>센터 세입내역</vt:lpstr>
      <vt:lpstr>센터세출내역</vt:lpstr>
      <vt:lpstr>사업계획서</vt:lpstr>
      <vt:lpstr>임직원보수일람표</vt:lpstr>
      <vt:lpstr>사업계획서!Print_Area</vt:lpstr>
      <vt:lpstr>'센터 세입내역'!Print_Area</vt:lpstr>
      <vt:lpstr>'센터 세입세출 총괄'!Print_Area</vt:lpstr>
      <vt:lpstr>센터세출내역!Print_Area</vt:lpstr>
      <vt:lpstr>예산총칙!Print_Area</vt:lpstr>
      <vt:lpstr>임직원보수일람표!Print_Area</vt:lpstr>
      <vt:lpstr>사업계획서!Print_Titles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민경 장</cp:lastModifiedBy>
  <cp:revision>2</cp:revision>
  <cp:lastPrinted>2025-11-27T00:18:52Z</cp:lastPrinted>
  <dcterms:created xsi:type="dcterms:W3CDTF">2005-08-24T08:11:51Z</dcterms:created>
  <dcterms:modified xsi:type="dcterms:W3CDTF">2025-12-18T10:25:38Z</dcterms:modified>
</cp:coreProperties>
</file>