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9040" windowHeight="15840" tabRatio="702" activeTab="3"/>
  </bookViews>
  <sheets>
    <sheet name="예산총칙" sheetId="38" r:id="rId1"/>
    <sheet name="세입세출총괄조서" sheetId="31" r:id="rId2"/>
    <sheet name="복지관수입예산" sheetId="23" r:id="rId3"/>
    <sheet name="복지관지출예산 " sheetId="66" r:id="rId4"/>
    <sheet name="임·직원보수일람표" sheetId="61" r:id="rId5"/>
    <sheet name="사업계획서" sheetId="65" r:id="rId6"/>
  </sheets>
  <definedNames>
    <definedName name="_xlnm.Print_Area" localSheetId="2">복지관수입예산!$A$1:$K$84</definedName>
    <definedName name="_xlnm.Print_Area" localSheetId="3">'복지관지출예산 '!$A$1:$AK$450</definedName>
    <definedName name="_xlnm.Print_Area" localSheetId="5">사업계획서!$A$1:$Q$984</definedName>
    <definedName name="_xlnm.Print_Area" localSheetId="1">세입세출총괄조서!$A$1:$L$57</definedName>
    <definedName name="_xlnm.Print_Area" localSheetId="0">예산총칙!$A$1:$L$48</definedName>
    <definedName name="_xlnm.Print_Area" localSheetId="4">임·직원보수일람표!$A$1:$I$23</definedName>
    <definedName name="_xlnm.Print_Titles" localSheetId="5">사업계획서!$1:$3</definedName>
  </definedNames>
  <calcPr calcId="144525"/>
</workbook>
</file>

<file path=xl/calcChain.xml><?xml version="1.0" encoding="utf-8"?>
<calcChain xmlns="http://schemas.openxmlformats.org/spreadsheetml/2006/main">
  <c r="E3" i="65" l="1"/>
  <c r="F16" i="31" l="1"/>
  <c r="AH296" i="66" l="1"/>
  <c r="AH148" i="66" l="1"/>
  <c r="E28" i="31" l="1"/>
  <c r="E29" i="31"/>
  <c r="J76" i="23" l="1"/>
  <c r="E74" i="23" s="1"/>
  <c r="D29" i="31" s="1"/>
  <c r="M75" i="23"/>
  <c r="M74" i="23"/>
  <c r="J73" i="23"/>
  <c r="E72" i="23" s="1"/>
  <c r="D28" i="31" s="1"/>
  <c r="M71" i="23"/>
  <c r="F71" i="23"/>
  <c r="E71" i="23" l="1"/>
  <c r="G71" i="23" s="1"/>
  <c r="G72" i="23"/>
  <c r="M73" i="23"/>
  <c r="E23" i="31" l="1"/>
  <c r="AG448" i="66" l="1"/>
  <c r="AG165" i="66" l="1"/>
  <c r="AN448" i="66"/>
  <c r="AO448" i="66"/>
  <c r="AP448" i="66"/>
  <c r="AM448" i="66"/>
  <c r="AH174" i="66" l="1"/>
  <c r="AH48" i="66"/>
  <c r="AH111" i="66" l="1"/>
  <c r="M41" i="23"/>
  <c r="AH341" i="66" l="1"/>
  <c r="AQ342" i="66"/>
  <c r="P361" i="65"/>
  <c r="P459" i="65"/>
  <c r="P458" i="65"/>
  <c r="P457" i="65"/>
  <c r="P826" i="65"/>
  <c r="P854" i="65"/>
  <c r="P913" i="65"/>
  <c r="P983" i="65"/>
  <c r="P982" i="65"/>
  <c r="D454" i="65" l="1"/>
  <c r="AH20" i="66" l="1"/>
  <c r="K40" i="31" l="1"/>
  <c r="J31" i="31"/>
  <c r="K52" i="31"/>
  <c r="K51" i="31"/>
  <c r="K50" i="31"/>
  <c r="K49" i="31"/>
  <c r="K48" i="31"/>
  <c r="K47" i="31"/>
  <c r="L46" i="31"/>
  <c r="K46" i="31"/>
  <c r="L45" i="31" l="1"/>
  <c r="L44" i="31"/>
  <c r="L43" i="31"/>
  <c r="K57" i="31"/>
  <c r="K56" i="31"/>
  <c r="K54" i="31"/>
  <c r="K53" i="31" s="1"/>
  <c r="K45" i="31"/>
  <c r="K44" i="31"/>
  <c r="K43" i="31"/>
  <c r="L42" i="31"/>
  <c r="K42" i="31"/>
  <c r="K41" i="31"/>
  <c r="K39" i="31"/>
  <c r="K38" i="31"/>
  <c r="K37" i="31"/>
  <c r="K33" i="31"/>
  <c r="K32" i="31"/>
  <c r="K31" i="31"/>
  <c r="K29" i="31"/>
  <c r="K28" i="31"/>
  <c r="K27" i="31"/>
  <c r="K25" i="31"/>
  <c r="K24" i="31"/>
  <c r="K23" i="31"/>
  <c r="K22" i="31"/>
  <c r="K21" i="31"/>
  <c r="K20" i="31"/>
  <c r="K19" i="31"/>
  <c r="K17" i="31"/>
  <c r="K16" i="31"/>
  <c r="K12" i="31"/>
  <c r="K11" i="31"/>
  <c r="K10" i="31"/>
  <c r="K9" i="31"/>
  <c r="K8" i="31"/>
  <c r="K30" i="31" l="1"/>
  <c r="K55" i="31"/>
  <c r="K15" i="31"/>
  <c r="K7" i="31"/>
  <c r="M83" i="23"/>
  <c r="M82" i="23"/>
  <c r="M80" i="23"/>
  <c r="M78" i="23"/>
  <c r="M77" i="23"/>
  <c r="M70" i="23"/>
  <c r="M69" i="23"/>
  <c r="M68" i="23"/>
  <c r="M65" i="23"/>
  <c r="M63" i="23"/>
  <c r="M62" i="23"/>
  <c r="M61" i="23"/>
  <c r="M60" i="23"/>
  <c r="M59" i="23"/>
  <c r="M58" i="23"/>
  <c r="M57" i="23"/>
  <c r="M56" i="23"/>
  <c r="M55" i="23"/>
  <c r="M53" i="23"/>
  <c r="M51" i="23"/>
  <c r="M50" i="23"/>
  <c r="M48" i="23"/>
  <c r="M47" i="23"/>
  <c r="M46" i="23"/>
  <c r="M45" i="23"/>
  <c r="M44" i="23"/>
  <c r="M42" i="23"/>
  <c r="M40" i="23"/>
  <c r="M39" i="23"/>
  <c r="M38" i="23"/>
  <c r="M36" i="23"/>
  <c r="M35" i="23"/>
  <c r="M34" i="23"/>
  <c r="M33" i="23"/>
  <c r="M32" i="23"/>
  <c r="M31" i="23"/>
  <c r="M30" i="23"/>
  <c r="M29" i="23"/>
  <c r="M27" i="23"/>
  <c r="M26" i="23"/>
  <c r="M20" i="23"/>
  <c r="M18" i="23"/>
  <c r="E268" i="65"/>
  <c r="AH311" i="66"/>
  <c r="AH310" i="66"/>
  <c r="AH211" i="66"/>
  <c r="AG210" i="66" s="1"/>
  <c r="G16" i="61"/>
  <c r="I16" i="61" s="1"/>
  <c r="G14" i="61"/>
  <c r="I14" i="61" s="1"/>
  <c r="J37" i="23"/>
  <c r="AH330" i="66"/>
  <c r="AG450" i="66"/>
  <c r="D449" i="66" s="1"/>
  <c r="D447" i="66"/>
  <c r="J56" i="31" s="1"/>
  <c r="E446" i="66"/>
  <c r="AG445" i="66"/>
  <c r="D443" i="66" s="1"/>
  <c r="E442" i="66"/>
  <c r="AH440" i="66"/>
  <c r="AH439" i="66"/>
  <c r="AH436" i="66"/>
  <c r="AH435" i="66"/>
  <c r="AH432" i="66"/>
  <c r="AG431" i="66" s="1"/>
  <c r="AH430" i="66"/>
  <c r="AH429" i="66"/>
  <c r="AH426" i="66"/>
  <c r="AG425" i="66" s="1"/>
  <c r="AG427" i="66" s="1"/>
  <c r="D425" i="66" s="1"/>
  <c r="AH423" i="66"/>
  <c r="AG422" i="66" s="1"/>
  <c r="AG424" i="66" s="1"/>
  <c r="D422" i="66" s="1"/>
  <c r="AH420" i="66"/>
  <c r="AG419" i="66" s="1"/>
  <c r="AH418" i="66"/>
  <c r="AH417" i="66"/>
  <c r="AH411" i="66"/>
  <c r="AH410" i="66"/>
  <c r="AH409" i="66"/>
  <c r="AH408" i="66"/>
  <c r="AH405" i="66"/>
  <c r="AH404" i="66"/>
  <c r="AH403" i="66"/>
  <c r="AH402" i="66"/>
  <c r="AH401" i="66"/>
  <c r="AH400" i="66"/>
  <c r="AH399" i="66"/>
  <c r="AH398" i="66"/>
  <c r="AH397" i="66"/>
  <c r="AH395" i="66"/>
  <c r="AH394" i="66"/>
  <c r="AH393" i="66"/>
  <c r="AH392" i="66"/>
  <c r="AH391" i="66"/>
  <c r="AH390" i="66"/>
  <c r="AH389" i="66"/>
  <c r="AH386" i="66"/>
  <c r="AH385" i="66"/>
  <c r="AH384" i="66"/>
  <c r="AH382" i="66"/>
  <c r="AH381" i="66"/>
  <c r="AH380" i="66"/>
  <c r="AH379" i="66"/>
  <c r="AH378" i="66"/>
  <c r="AH375" i="66"/>
  <c r="AH374" i="66"/>
  <c r="AH373" i="66"/>
  <c r="AH372" i="66"/>
  <c r="AH371" i="66"/>
  <c r="AH370" i="66"/>
  <c r="AH369" i="66"/>
  <c r="AH368" i="66"/>
  <c r="AH366" i="66"/>
  <c r="AH365" i="66"/>
  <c r="AH364" i="66"/>
  <c r="AH363" i="66"/>
  <c r="AH362" i="66"/>
  <c r="AH361" i="66"/>
  <c r="AH360" i="66"/>
  <c r="AH354" i="66"/>
  <c r="AH353" i="66"/>
  <c r="AH351" i="66"/>
  <c r="AH350" i="66"/>
  <c r="AH349" i="66"/>
  <c r="AH348" i="66"/>
  <c r="AH347" i="66"/>
  <c r="AH345" i="66"/>
  <c r="AH344" i="66"/>
  <c r="AH339" i="66"/>
  <c r="AG338" i="66" s="1"/>
  <c r="AG342" i="66" s="1"/>
  <c r="D338" i="66" s="1"/>
  <c r="AH336" i="66"/>
  <c r="AH335" i="66"/>
  <c r="AH334" i="66"/>
  <c r="AH333" i="66"/>
  <c r="AH332" i="66"/>
  <c r="AH329" i="66"/>
  <c r="AH328" i="66"/>
  <c r="AH327" i="66"/>
  <c r="AH326" i="66"/>
  <c r="AH324" i="66"/>
  <c r="AH323" i="66"/>
  <c r="AG319" i="66"/>
  <c r="AH318" i="66"/>
  <c r="AH317" i="66"/>
  <c r="AH315" i="66"/>
  <c r="AH314" i="66"/>
  <c r="AH309" i="66"/>
  <c r="AH307" i="66"/>
  <c r="AH306" i="66"/>
  <c r="AH305" i="66"/>
  <c r="AH304" i="66"/>
  <c r="AH300" i="66"/>
  <c r="AH299" i="66"/>
  <c r="AH298" i="66"/>
  <c r="AH294" i="66"/>
  <c r="AH293" i="66"/>
  <c r="AH292" i="66"/>
  <c r="AH291" i="66"/>
  <c r="AH290" i="66"/>
  <c r="AH289" i="66"/>
  <c r="AH288" i="66"/>
  <c r="AH286" i="66"/>
  <c r="AH284" i="66"/>
  <c r="AH283" i="66"/>
  <c r="AH282" i="66"/>
  <c r="AH281" i="66"/>
  <c r="AH280" i="66"/>
  <c r="AH278" i="66"/>
  <c r="AH276" i="66"/>
  <c r="AH275" i="66"/>
  <c r="AH274" i="66"/>
  <c r="AH273" i="66"/>
  <c r="AH271" i="66"/>
  <c r="AH269" i="66"/>
  <c r="AH268" i="66"/>
  <c r="AH267" i="66"/>
  <c r="AH266" i="66"/>
  <c r="AH264" i="66"/>
  <c r="AH262" i="66"/>
  <c r="AH261" i="66"/>
  <c r="AH260" i="66"/>
  <c r="AH259" i="66"/>
  <c r="AH257" i="66"/>
  <c r="AH255" i="66"/>
  <c r="AH254" i="66"/>
  <c r="AH253" i="66"/>
  <c r="AH252" i="66"/>
  <c r="AH250" i="66"/>
  <c r="AH248" i="66"/>
  <c r="AH247" i="66"/>
  <c r="AH246" i="66"/>
  <c r="AH245" i="66"/>
  <c r="AH243" i="66"/>
  <c r="AH237" i="66"/>
  <c r="AG236" i="66" s="1"/>
  <c r="AG234" i="66"/>
  <c r="AG232" i="66"/>
  <c r="AH231" i="66"/>
  <c r="AG230" i="66" s="1"/>
  <c r="AG228" i="66"/>
  <c r="AH226" i="66"/>
  <c r="AH225" i="66"/>
  <c r="AH224" i="66"/>
  <c r="AH223" i="66"/>
  <c r="AH222" i="66"/>
  <c r="AH220" i="66"/>
  <c r="AG219" i="66" s="1"/>
  <c r="AH217" i="66"/>
  <c r="AH216" i="66"/>
  <c r="AH215" i="66"/>
  <c r="AH213" i="66"/>
  <c r="AG212" i="66" s="1"/>
  <c r="AH209" i="66"/>
  <c r="AH208" i="66"/>
  <c r="AH206" i="66"/>
  <c r="AH205" i="66"/>
  <c r="AH203" i="66"/>
  <c r="AH202" i="66"/>
  <c r="AH199" i="66"/>
  <c r="AH198" i="66"/>
  <c r="AH197" i="66"/>
  <c r="AH196" i="66"/>
  <c r="AH194" i="66"/>
  <c r="AH193" i="66"/>
  <c r="AH187" i="66"/>
  <c r="AH186" i="66"/>
  <c r="AH185" i="66"/>
  <c r="AH184" i="66"/>
  <c r="AG179" i="66"/>
  <c r="AH178" i="66"/>
  <c r="AG177" i="66" s="1"/>
  <c r="AG182" i="66" s="1"/>
  <c r="D177" i="66" s="1"/>
  <c r="F177" i="66" s="1"/>
  <c r="L31" i="31" s="1"/>
  <c r="E176" i="66"/>
  <c r="AH173" i="66"/>
  <c r="AH172" i="66"/>
  <c r="AH171" i="66"/>
  <c r="AH170" i="66"/>
  <c r="AH169" i="66"/>
  <c r="AH168" i="66"/>
  <c r="AG167" i="66"/>
  <c r="D166" i="66" s="1"/>
  <c r="D164" i="66"/>
  <c r="J27" i="31" s="1"/>
  <c r="E163" i="66"/>
  <c r="AH161" i="66"/>
  <c r="AG162" i="66" s="1"/>
  <c r="D161" i="66" s="1"/>
  <c r="F161" i="66" s="1"/>
  <c r="AH159" i="66"/>
  <c r="AG160" i="66" s="1"/>
  <c r="D159" i="66" s="1"/>
  <c r="AH157" i="66"/>
  <c r="AH156" i="66"/>
  <c r="AH155" i="66"/>
  <c r="AH153" i="66"/>
  <c r="AH152" i="66"/>
  <c r="AH151" i="66"/>
  <c r="AH150" i="66"/>
  <c r="AH149" i="66"/>
  <c r="AH147" i="66"/>
  <c r="AH146" i="66"/>
  <c r="AH145" i="66"/>
  <c r="AH144" i="66"/>
  <c r="AH143" i="66"/>
  <c r="AH142" i="66"/>
  <c r="AH141" i="66"/>
  <c r="AH140" i="66"/>
  <c r="AH139" i="66"/>
  <c r="AH137" i="66"/>
  <c r="AH136" i="66"/>
  <c r="AH135" i="66"/>
  <c r="AH134" i="66"/>
  <c r="AH133" i="66"/>
  <c r="AH132" i="66"/>
  <c r="AH127" i="66"/>
  <c r="AH126" i="66"/>
  <c r="AH125" i="66"/>
  <c r="AH124" i="66"/>
  <c r="AH123" i="66"/>
  <c r="AH122" i="66"/>
  <c r="AH121" i="66"/>
  <c r="AH120" i="66"/>
  <c r="AH119" i="66"/>
  <c r="AH118" i="66"/>
  <c r="AH117" i="66"/>
  <c r="AH116" i="66"/>
  <c r="AH115" i="66"/>
  <c r="AH114" i="66"/>
  <c r="AH113" i="66"/>
  <c r="AH112" i="66"/>
  <c r="AH110" i="66"/>
  <c r="AH109" i="66"/>
  <c r="AH108" i="66"/>
  <c r="AH107" i="66"/>
  <c r="AH106" i="66"/>
  <c r="AH105" i="66"/>
  <c r="AH104" i="66"/>
  <c r="AH103" i="66"/>
  <c r="AH102" i="66"/>
  <c r="AH101" i="66"/>
  <c r="AH100" i="66"/>
  <c r="AH98" i="66"/>
  <c r="AH97" i="66"/>
  <c r="E96" i="66"/>
  <c r="K18" i="31" s="1"/>
  <c r="AH94" i="66"/>
  <c r="AH93" i="66"/>
  <c r="AH92" i="66"/>
  <c r="AH90" i="66"/>
  <c r="AH89" i="66"/>
  <c r="AH88" i="66"/>
  <c r="AH91" i="66" s="1"/>
  <c r="E87" i="66"/>
  <c r="AH85" i="66"/>
  <c r="AH84" i="66"/>
  <c r="AH83" i="66"/>
  <c r="AH82" i="66"/>
  <c r="AH81" i="66"/>
  <c r="AH80" i="66"/>
  <c r="AH79" i="66"/>
  <c r="AH78" i="66"/>
  <c r="AH77" i="66"/>
  <c r="AH76" i="66"/>
  <c r="AH75" i="66"/>
  <c r="AH74" i="66"/>
  <c r="AH73" i="66"/>
  <c r="AH72" i="66"/>
  <c r="AH71" i="66"/>
  <c r="AH70" i="66"/>
  <c r="AH69" i="66"/>
  <c r="AH68" i="66"/>
  <c r="AH67" i="66"/>
  <c r="AH65" i="66"/>
  <c r="AH64" i="66" s="1"/>
  <c r="AH63" i="66"/>
  <c r="AH62" i="66" s="1"/>
  <c r="AH57" i="66"/>
  <c r="AH58" i="66" s="1"/>
  <c r="D57" i="66" s="1"/>
  <c r="AH56" i="66"/>
  <c r="D55" i="66" s="1"/>
  <c r="AH53" i="66"/>
  <c r="AH52" i="66"/>
  <c r="AH51" i="66"/>
  <c r="AH50" i="66"/>
  <c r="AH49" i="66"/>
  <c r="AH47" i="66"/>
  <c r="AH46" i="66"/>
  <c r="AH45" i="66"/>
  <c r="AH44" i="66"/>
  <c r="AH43" i="66"/>
  <c r="AH42" i="66"/>
  <c r="AH41" i="66"/>
  <c r="AH39" i="66"/>
  <c r="AG38" i="66" s="1"/>
  <c r="AH37" i="66"/>
  <c r="AG36" i="66" s="1"/>
  <c r="AH34" i="66"/>
  <c r="AH33" i="66"/>
  <c r="AH32" i="66"/>
  <c r="AH31" i="66"/>
  <c r="AH30" i="66"/>
  <c r="AH29" i="66"/>
  <c r="AH28" i="66"/>
  <c r="AH26" i="66"/>
  <c r="AH25" i="66"/>
  <c r="AH24" i="66"/>
  <c r="AH22" i="66"/>
  <c r="AH21" i="66"/>
  <c r="AH19" i="66"/>
  <c r="AH18" i="66"/>
  <c r="AH17" i="66"/>
  <c r="AH16" i="66"/>
  <c r="AH15" i="66"/>
  <c r="AH14" i="66"/>
  <c r="AH13" i="66"/>
  <c r="AH12" i="66"/>
  <c r="AH10" i="66"/>
  <c r="AH9" i="66"/>
  <c r="AH8" i="66"/>
  <c r="E6" i="66"/>
  <c r="AG325" i="66" l="1"/>
  <c r="AG428" i="66"/>
  <c r="AG201" i="66"/>
  <c r="AG295" i="66"/>
  <c r="AG308" i="66"/>
  <c r="E5" i="66"/>
  <c r="K6" i="31" s="1"/>
  <c r="AG343" i="66"/>
  <c r="AG396" i="66"/>
  <c r="AG183" i="66"/>
  <c r="AG188" i="66" s="1"/>
  <c r="D183" i="66" s="1"/>
  <c r="AG192" i="66"/>
  <c r="AG175" i="66"/>
  <c r="D168" i="66" s="1"/>
  <c r="AG204" i="66"/>
  <c r="AG438" i="66"/>
  <c r="AG441" i="66" s="1"/>
  <c r="D438" i="66" s="1"/>
  <c r="F438" i="66" s="1"/>
  <c r="L52" i="31" s="1"/>
  <c r="AG316" i="66"/>
  <c r="AG313" i="66"/>
  <c r="AG270" i="66"/>
  <c r="AG388" i="66"/>
  <c r="E4" i="66"/>
  <c r="K5" i="31" s="1"/>
  <c r="F57" i="66"/>
  <c r="L11" i="31" s="1"/>
  <c r="J11" i="31"/>
  <c r="D88" i="66"/>
  <c r="J16" i="31" s="1"/>
  <c r="F166" i="66"/>
  <c r="L28" i="31" s="1"/>
  <c r="J28" i="31"/>
  <c r="AG352" i="66"/>
  <c r="AG367" i="66"/>
  <c r="AG377" i="66"/>
  <c r="F55" i="66"/>
  <c r="L10" i="31" s="1"/>
  <c r="J10" i="31"/>
  <c r="J25" i="31"/>
  <c r="L25" i="31" s="1"/>
  <c r="AG256" i="66"/>
  <c r="AG416" i="66"/>
  <c r="AG421" i="66" s="1"/>
  <c r="D416" i="66" s="1"/>
  <c r="F422" i="66"/>
  <c r="L48" i="31" s="1"/>
  <c r="J48" i="31"/>
  <c r="F338" i="66"/>
  <c r="L41" i="31" s="1"/>
  <c r="J41" i="31"/>
  <c r="F443" i="66"/>
  <c r="L54" i="31" s="1"/>
  <c r="L53" i="31" s="1"/>
  <c r="J54" i="31"/>
  <c r="J53" i="31" s="1"/>
  <c r="AH95" i="66"/>
  <c r="D92" i="66" s="1"/>
  <c r="AG99" i="66"/>
  <c r="D97" i="66" s="1"/>
  <c r="AG242" i="66"/>
  <c r="AG249" i="66"/>
  <c r="F425" i="66"/>
  <c r="L49" i="31" s="1"/>
  <c r="J49" i="31"/>
  <c r="F159" i="66"/>
  <c r="J24" i="31"/>
  <c r="L24" i="31" s="1"/>
  <c r="F449" i="66"/>
  <c r="L57" i="31" s="1"/>
  <c r="J57" i="31"/>
  <c r="J55" i="31" s="1"/>
  <c r="AG238" i="66"/>
  <c r="D228" i="66" s="1"/>
  <c r="AG285" i="66"/>
  <c r="AG138" i="66"/>
  <c r="D132" i="66" s="1"/>
  <c r="AG277" i="66"/>
  <c r="AG346" i="66"/>
  <c r="AG383" i="66"/>
  <c r="AG407" i="66"/>
  <c r="AG412" i="66" s="1"/>
  <c r="D407" i="66" s="1"/>
  <c r="AG158" i="66"/>
  <c r="D155" i="66" s="1"/>
  <c r="AG195" i="66"/>
  <c r="AG207" i="66"/>
  <c r="AG263" i="66"/>
  <c r="AG322" i="66"/>
  <c r="AG434" i="66"/>
  <c r="AG359" i="66"/>
  <c r="AC7" i="66"/>
  <c r="AG35" i="66" s="1"/>
  <c r="D7" i="66" s="1"/>
  <c r="J8" i="31" s="1"/>
  <c r="AG128" i="66"/>
  <c r="D100" i="66" s="1"/>
  <c r="AG221" i="66"/>
  <c r="AG154" i="66"/>
  <c r="D139" i="66" s="1"/>
  <c r="AH40" i="66"/>
  <c r="AG54" i="66" s="1"/>
  <c r="D36" i="66" s="1"/>
  <c r="AH66" i="66"/>
  <c r="AH86" i="66" s="1"/>
  <c r="D62" i="66" s="1"/>
  <c r="AG214" i="66"/>
  <c r="AG331" i="66"/>
  <c r="F447" i="66"/>
  <c r="D446" i="66"/>
  <c r="F164" i="66"/>
  <c r="L27" i="31" s="1"/>
  <c r="AG433" i="66"/>
  <c r="D428" i="66" s="1"/>
  <c r="D442" i="66"/>
  <c r="F442" i="66" s="1"/>
  <c r="AG437" i="66"/>
  <c r="D434" i="66" s="1"/>
  <c r="AG406" i="66" l="1"/>
  <c r="D388" i="66" s="1"/>
  <c r="F388" i="66" s="1"/>
  <c r="J32" i="31"/>
  <c r="F183" i="66"/>
  <c r="L32" i="31" s="1"/>
  <c r="AG387" i="66"/>
  <c r="D377" i="66" s="1"/>
  <c r="J44" i="31" s="1"/>
  <c r="AG200" i="66"/>
  <c r="D192" i="66" s="1"/>
  <c r="F192" i="66" s="1"/>
  <c r="L33" i="31" s="1"/>
  <c r="J52" i="31"/>
  <c r="AG321" i="66"/>
  <c r="AG355" i="66"/>
  <c r="D343" i="66" s="1"/>
  <c r="J42" i="31" s="1"/>
  <c r="AG227" i="66"/>
  <c r="D201" i="66" s="1"/>
  <c r="F201" i="66" s="1"/>
  <c r="L37" i="31" s="1"/>
  <c r="AG312" i="66"/>
  <c r="F416" i="66"/>
  <c r="L47" i="31" s="1"/>
  <c r="J47" i="31"/>
  <c r="F139" i="66"/>
  <c r="L22" i="31" s="1"/>
  <c r="J22" i="31"/>
  <c r="F132" i="66"/>
  <c r="L21" i="31" s="1"/>
  <c r="J21" i="31"/>
  <c r="AG376" i="66"/>
  <c r="D359" i="66" s="1"/>
  <c r="J43" i="31" s="1"/>
  <c r="F92" i="66"/>
  <c r="L17" i="31" s="1"/>
  <c r="J17" i="31"/>
  <c r="F62" i="66"/>
  <c r="L12" i="31" s="1"/>
  <c r="J12" i="31"/>
  <c r="F155" i="66"/>
  <c r="L23" i="31" s="1"/>
  <c r="J23" i="31"/>
  <c r="F434" i="66"/>
  <c r="L51" i="31" s="1"/>
  <c r="J51" i="31"/>
  <c r="F36" i="66"/>
  <c r="L9" i="31" s="1"/>
  <c r="J9" i="31"/>
  <c r="F100" i="66"/>
  <c r="L20" i="31" s="1"/>
  <c r="J20" i="31"/>
  <c r="F88" i="66"/>
  <c r="F228" i="66"/>
  <c r="L38" i="31" s="1"/>
  <c r="J38" i="31"/>
  <c r="F97" i="66"/>
  <c r="L19" i="31" s="1"/>
  <c r="J19" i="31"/>
  <c r="F407" i="66"/>
  <c r="J46" i="31"/>
  <c r="F428" i="66"/>
  <c r="L50" i="31" s="1"/>
  <c r="J50" i="31"/>
  <c r="F168" i="66"/>
  <c r="L29" i="31" s="1"/>
  <c r="J29" i="31"/>
  <c r="D87" i="66"/>
  <c r="F446" i="66"/>
  <c r="L56" i="31"/>
  <c r="L55" i="31" s="1"/>
  <c r="F7" i="66"/>
  <c r="L8" i="31" s="1"/>
  <c r="D163" i="66"/>
  <c r="F163" i="66" s="1"/>
  <c r="AG337" i="66"/>
  <c r="D322" i="66" s="1"/>
  <c r="D96" i="66"/>
  <c r="D6" i="66"/>
  <c r="J45" i="31" l="1"/>
  <c r="F377" i="66"/>
  <c r="J33" i="31"/>
  <c r="D242" i="66"/>
  <c r="J37" i="31"/>
  <c r="L7" i="31"/>
  <c r="F6" i="66"/>
  <c r="F322" i="66"/>
  <c r="L40" i="31" s="1"/>
  <c r="J40" i="31"/>
  <c r="F87" i="66"/>
  <c r="L16" i="31"/>
  <c r="L15" i="31" s="1"/>
  <c r="F96" i="66"/>
  <c r="L18" i="31" s="1"/>
  <c r="J18" i="31"/>
  <c r="D5" i="66"/>
  <c r="F242" i="66" l="1"/>
  <c r="L39" i="31" s="1"/>
  <c r="L30" i="31" s="1"/>
  <c r="D176" i="66"/>
  <c r="F176" i="66" s="1"/>
  <c r="J39" i="31"/>
  <c r="J30" i="31" s="1"/>
  <c r="F5" i="66"/>
  <c r="L6" i="31" s="1"/>
  <c r="J6" i="31"/>
  <c r="D4" i="66" l="1"/>
  <c r="J5" i="31" s="1"/>
  <c r="F4" i="66"/>
  <c r="L5" i="31" s="1"/>
  <c r="G21" i="61"/>
  <c r="I21" i="61" s="1"/>
  <c r="E950" i="65"/>
  <c r="D950" i="65"/>
  <c r="E956" i="65"/>
  <c r="P95" i="65" l="1"/>
  <c r="D95" i="65" s="1"/>
  <c r="P954" i="65" l="1"/>
  <c r="P960" i="65"/>
  <c r="D957" i="65" s="1"/>
  <c r="D956" i="65" s="1"/>
  <c r="P981" i="65"/>
  <c r="D978" i="65" s="1"/>
  <c r="E977" i="65"/>
  <c r="P869" i="65"/>
  <c r="P868" i="65"/>
  <c r="P867" i="65"/>
  <c r="P866" i="65"/>
  <c r="P858" i="65"/>
  <c r="P857" i="65"/>
  <c r="P856" i="65"/>
  <c r="P855" i="65"/>
  <c r="P847" i="65"/>
  <c r="P846" i="65"/>
  <c r="P845" i="65"/>
  <c r="P844" i="65"/>
  <c r="P843" i="65"/>
  <c r="P842" i="65"/>
  <c r="P841" i="65"/>
  <c r="P840" i="65"/>
  <c r="P839" i="65"/>
  <c r="P838" i="65"/>
  <c r="P837" i="65"/>
  <c r="P600" i="65"/>
  <c r="P531" i="65"/>
  <c r="P417" i="65"/>
  <c r="P441" i="65"/>
  <c r="P440" i="65"/>
  <c r="E192" i="65"/>
  <c r="E115" i="65"/>
  <c r="P94" i="65"/>
  <c r="D94" i="65" s="1"/>
  <c r="P93" i="65"/>
  <c r="D93" i="65" s="1"/>
  <c r="P92" i="65"/>
  <c r="D92" i="65" s="1"/>
  <c r="P91" i="65"/>
  <c r="D91" i="65" s="1"/>
  <c r="P90" i="65"/>
  <c r="D90" i="65" s="1"/>
  <c r="P89" i="65"/>
  <c r="D89" i="65" s="1"/>
  <c r="P88" i="65"/>
  <c r="D88" i="65" s="1"/>
  <c r="P87" i="65"/>
  <c r="D87" i="65" s="1"/>
  <c r="P86" i="65"/>
  <c r="D86" i="65" s="1"/>
  <c r="P85" i="65"/>
  <c r="D85" i="65" s="1"/>
  <c r="P84" i="65"/>
  <c r="D84" i="65" s="1"/>
  <c r="P83" i="65"/>
  <c r="D83" i="65" s="1"/>
  <c r="P82" i="65"/>
  <c r="D82" i="65" s="1"/>
  <c r="P81" i="65"/>
  <c r="D81" i="65" s="1"/>
  <c r="D851" i="65" l="1"/>
  <c r="D834" i="65"/>
  <c r="D977" i="65"/>
  <c r="F11" i="31"/>
  <c r="F77" i="23"/>
  <c r="J64" i="23"/>
  <c r="F7" i="23"/>
  <c r="F26" i="23"/>
  <c r="F50" i="23"/>
  <c r="F55" i="23"/>
  <c r="F6" i="23" l="1"/>
  <c r="E5" i="65"/>
  <c r="P9" i="65"/>
  <c r="P10" i="65"/>
  <c r="P17" i="65"/>
  <c r="P18" i="65"/>
  <c r="P19" i="65"/>
  <c r="P20" i="65"/>
  <c r="P29" i="65"/>
  <c r="P30" i="65"/>
  <c r="P35" i="65"/>
  <c r="D32" i="65" s="1"/>
  <c r="P40" i="65"/>
  <c r="D37" i="65" s="1"/>
  <c r="E42" i="65"/>
  <c r="P46" i="65"/>
  <c r="P47" i="65"/>
  <c r="P48" i="65"/>
  <c r="P49" i="65"/>
  <c r="P50" i="65"/>
  <c r="P56" i="65"/>
  <c r="P57" i="65"/>
  <c r="P58" i="65"/>
  <c r="P59" i="65"/>
  <c r="P60" i="65"/>
  <c r="P66" i="65"/>
  <c r="P67" i="65"/>
  <c r="P68" i="65"/>
  <c r="P69" i="65"/>
  <c r="P70" i="65"/>
  <c r="E74" i="65"/>
  <c r="P78" i="65"/>
  <c r="D78" i="65" s="1"/>
  <c r="P79" i="65"/>
  <c r="D79" i="65" s="1"/>
  <c r="P80" i="65"/>
  <c r="D80" i="65" s="1"/>
  <c r="P119" i="65"/>
  <c r="P120" i="65"/>
  <c r="P128" i="65"/>
  <c r="P129" i="65"/>
  <c r="P130" i="65"/>
  <c r="P131" i="65"/>
  <c r="P132" i="65"/>
  <c r="P133" i="65"/>
  <c r="P140" i="65"/>
  <c r="D137" i="65" s="1"/>
  <c r="H141" i="65"/>
  <c r="K142" i="65"/>
  <c r="K143" i="65"/>
  <c r="P151" i="65"/>
  <c r="H152" i="65"/>
  <c r="P153" i="65"/>
  <c r="E154" i="65"/>
  <c r="E136" i="65" s="1"/>
  <c r="K154" i="65"/>
  <c r="D163" i="65"/>
  <c r="P172" i="65"/>
  <c r="D169" i="65" s="1"/>
  <c r="P177" i="65"/>
  <c r="P178" i="65"/>
  <c r="P179" i="65"/>
  <c r="P180" i="65"/>
  <c r="P181" i="65"/>
  <c r="P182" i="65"/>
  <c r="P196" i="65"/>
  <c r="P197" i="65"/>
  <c r="P198" i="65"/>
  <c r="P199" i="65"/>
  <c r="P200" i="65"/>
  <c r="P201" i="65"/>
  <c r="P202" i="65"/>
  <c r="P203" i="65"/>
  <c r="P204" i="65"/>
  <c r="P205" i="65"/>
  <c r="P206" i="65"/>
  <c r="P207" i="65"/>
  <c r="P208" i="65"/>
  <c r="P209" i="65"/>
  <c r="P210" i="65"/>
  <c r="E213" i="65"/>
  <c r="P217" i="65"/>
  <c r="P218" i="65"/>
  <c r="P219" i="65"/>
  <c r="P220" i="65"/>
  <c r="P221" i="65"/>
  <c r="P222" i="65"/>
  <c r="P224" i="65"/>
  <c r="P225" i="65"/>
  <c r="P239" i="65"/>
  <c r="P240" i="65"/>
  <c r="P241" i="65"/>
  <c r="P242" i="65"/>
  <c r="P243" i="65"/>
  <c r="P244" i="65"/>
  <c r="P245" i="65"/>
  <c r="P246" i="65"/>
  <c r="P247" i="65"/>
  <c r="P253" i="65"/>
  <c r="P254" i="65"/>
  <c r="P255" i="65"/>
  <c r="P256" i="65"/>
  <c r="P257" i="65"/>
  <c r="P262" i="65"/>
  <c r="P263" i="65"/>
  <c r="P264" i="65"/>
  <c r="P265" i="65"/>
  <c r="P266" i="65"/>
  <c r="P272" i="65"/>
  <c r="P273" i="65"/>
  <c r="P274" i="65"/>
  <c r="P275" i="65"/>
  <c r="P276" i="65"/>
  <c r="P277" i="65"/>
  <c r="P278" i="65"/>
  <c r="P279" i="65"/>
  <c r="P280" i="65"/>
  <c r="P281" i="65"/>
  <c r="P287" i="65"/>
  <c r="P288" i="65"/>
  <c r="P289" i="65"/>
  <c r="P290" i="65"/>
  <c r="P291" i="65"/>
  <c r="P292" i="65"/>
  <c r="P297" i="65"/>
  <c r="P298" i="65"/>
  <c r="P299" i="65"/>
  <c r="P300" i="65"/>
  <c r="P301" i="65"/>
  <c r="P302" i="65"/>
  <c r="P303" i="65"/>
  <c r="P304" i="65"/>
  <c r="P305" i="65"/>
  <c r="P306" i="65"/>
  <c r="P307" i="65"/>
  <c r="P308" i="65"/>
  <c r="P309" i="65"/>
  <c r="P314" i="65"/>
  <c r="P315" i="65"/>
  <c r="P316" i="65"/>
  <c r="P317" i="65"/>
  <c r="P318" i="65"/>
  <c r="P325" i="65"/>
  <c r="P326" i="65"/>
  <c r="P327" i="65"/>
  <c r="P328" i="65"/>
  <c r="P329" i="65"/>
  <c r="P339" i="65"/>
  <c r="P340" i="65"/>
  <c r="P341" i="65"/>
  <c r="P342" i="65"/>
  <c r="P347" i="65"/>
  <c r="P348" i="65"/>
  <c r="P349" i="65"/>
  <c r="P350" i="65"/>
  <c r="P351" i="65"/>
  <c r="P352" i="65"/>
  <c r="P353" i="65"/>
  <c r="P354" i="65"/>
  <c r="P355" i="65"/>
  <c r="P356" i="65"/>
  <c r="P357" i="65"/>
  <c r="P358" i="65"/>
  <c r="P359" i="65"/>
  <c r="P360" i="65"/>
  <c r="P366" i="65"/>
  <c r="D363" i="65" s="1"/>
  <c r="P372" i="65"/>
  <c r="P373" i="65"/>
  <c r="P374" i="65"/>
  <c r="P375" i="65"/>
  <c r="P376" i="65"/>
  <c r="P377" i="65"/>
  <c r="P378" i="65"/>
  <c r="P379" i="65"/>
  <c r="E389" i="65"/>
  <c r="P393" i="65"/>
  <c r="P394" i="65"/>
  <c r="P395" i="65"/>
  <c r="P396" i="65"/>
  <c r="P397" i="65"/>
  <c r="P398" i="65"/>
  <c r="P399" i="65"/>
  <c r="P400" i="65"/>
  <c r="P401" i="65"/>
  <c r="P402" i="65"/>
  <c r="P415" i="65"/>
  <c r="P416" i="65"/>
  <c r="P418" i="65"/>
  <c r="P419" i="65"/>
  <c r="P420" i="65"/>
  <c r="D427" i="65"/>
  <c r="E431" i="65"/>
  <c r="P435" i="65"/>
  <c r="P436" i="65"/>
  <c r="P437" i="65"/>
  <c r="P438" i="65"/>
  <c r="P439" i="65"/>
  <c r="P442" i="65"/>
  <c r="P465" i="65"/>
  <c r="P471" i="65"/>
  <c r="P472" i="65"/>
  <c r="P473" i="65"/>
  <c r="P474" i="65"/>
  <c r="P475" i="65"/>
  <c r="P476" i="65"/>
  <c r="P477" i="65"/>
  <c r="P478" i="65"/>
  <c r="P485" i="65"/>
  <c r="P486" i="65"/>
  <c r="P487" i="65"/>
  <c r="P488" i="65"/>
  <c r="P489" i="65"/>
  <c r="E492" i="65"/>
  <c r="P497" i="65"/>
  <c r="P498" i="65"/>
  <c r="P499" i="65"/>
  <c r="P500" i="65"/>
  <c r="P501" i="65"/>
  <c r="P502" i="65"/>
  <c r="P503" i="65"/>
  <c r="P504" i="65"/>
  <c r="P505" i="65"/>
  <c r="P506" i="65"/>
  <c r="P512" i="65"/>
  <c r="P513" i="65"/>
  <c r="P514" i="65"/>
  <c r="P515" i="65"/>
  <c r="P516" i="65"/>
  <c r="P517" i="65"/>
  <c r="P518" i="65"/>
  <c r="P519" i="65"/>
  <c r="P520" i="65"/>
  <c r="P521" i="65"/>
  <c r="P526" i="65"/>
  <c r="P527" i="65"/>
  <c r="P528" i="65"/>
  <c r="P529" i="65"/>
  <c r="P530" i="65"/>
  <c r="P532" i="65"/>
  <c r="P533" i="65"/>
  <c r="P534" i="65"/>
  <c r="P535" i="65"/>
  <c r="P541" i="65"/>
  <c r="P542" i="65"/>
  <c r="P543" i="65"/>
  <c r="P544" i="65"/>
  <c r="P545" i="65"/>
  <c r="P546" i="65"/>
  <c r="P547" i="65"/>
  <c r="P548" i="65"/>
  <c r="P549" i="65"/>
  <c r="P550" i="65"/>
  <c r="P556" i="65"/>
  <c r="P557" i="65"/>
  <c r="P558" i="65"/>
  <c r="P559" i="65"/>
  <c r="P560" i="65"/>
  <c r="P561" i="65"/>
  <c r="P562" i="65"/>
  <c r="P563" i="65"/>
  <c r="P564" i="65"/>
  <c r="P565" i="65"/>
  <c r="P570" i="65"/>
  <c r="P571" i="65"/>
  <c r="P572" i="65"/>
  <c r="P573" i="65"/>
  <c r="P574" i="65"/>
  <c r="P575" i="65"/>
  <c r="P576" i="65"/>
  <c r="P577" i="65"/>
  <c r="P578" i="65"/>
  <c r="P584" i="65"/>
  <c r="P585" i="65"/>
  <c r="P586" i="65"/>
  <c r="P587" i="65"/>
  <c r="P588" i="65"/>
  <c r="P589" i="65"/>
  <c r="P590" i="65"/>
  <c r="P591" i="65"/>
  <c r="P592" i="65"/>
  <c r="P598" i="65"/>
  <c r="P599" i="65"/>
  <c r="P601" i="65"/>
  <c r="P602" i="65"/>
  <c r="P603" i="65"/>
  <c r="P604" i="65"/>
  <c r="P605" i="65"/>
  <c r="P606" i="65"/>
  <c r="P607" i="65"/>
  <c r="P612" i="65"/>
  <c r="D609" i="65" s="1"/>
  <c r="P618" i="65"/>
  <c r="D615" i="65" s="1"/>
  <c r="E620" i="65"/>
  <c r="P624" i="65"/>
  <c r="P625" i="65"/>
  <c r="P626" i="65"/>
  <c r="P627" i="65"/>
  <c r="P628" i="65"/>
  <c r="P629" i="65"/>
  <c r="P630" i="65"/>
  <c r="P635" i="65"/>
  <c r="P636" i="65"/>
  <c r="P637" i="65"/>
  <c r="P638" i="65"/>
  <c r="P639" i="65"/>
  <c r="P643" i="65"/>
  <c r="P644" i="65"/>
  <c r="P645" i="65"/>
  <c r="P646" i="65"/>
  <c r="P647" i="65"/>
  <c r="P648" i="65"/>
  <c r="P649" i="65"/>
  <c r="P650" i="65"/>
  <c r="P651" i="65"/>
  <c r="P652" i="65"/>
  <c r="P653" i="65"/>
  <c r="E670" i="65"/>
  <c r="P674" i="65"/>
  <c r="P675" i="65"/>
  <c r="P681" i="65"/>
  <c r="P682" i="65"/>
  <c r="P683" i="65"/>
  <c r="P687" i="65"/>
  <c r="P688" i="65"/>
  <c r="P689" i="65"/>
  <c r="P690" i="65"/>
  <c r="P691" i="65"/>
  <c r="E693" i="65"/>
  <c r="P697" i="65"/>
  <c r="P698" i="65"/>
  <c r="P699" i="65"/>
  <c r="P700" i="65"/>
  <c r="P701" i="65"/>
  <c r="P702" i="65"/>
  <c r="P703" i="65"/>
  <c r="E707" i="65"/>
  <c r="P711" i="65"/>
  <c r="P712" i="65"/>
  <c r="P713" i="65"/>
  <c r="P714" i="65"/>
  <c r="P715" i="65"/>
  <c r="P719" i="65"/>
  <c r="P720" i="65"/>
  <c r="P724" i="65"/>
  <c r="P725" i="65"/>
  <c r="P726" i="65"/>
  <c r="P727" i="65"/>
  <c r="P728" i="65"/>
  <c r="P732" i="65"/>
  <c r="P733" i="65"/>
  <c r="P734" i="65"/>
  <c r="E736" i="65"/>
  <c r="P740" i="65"/>
  <c r="D737" i="65" s="1"/>
  <c r="P746" i="65"/>
  <c r="D743" i="65" s="1"/>
  <c r="P752" i="65"/>
  <c r="P753" i="65"/>
  <c r="P754" i="65"/>
  <c r="P755" i="65"/>
  <c r="E758" i="65"/>
  <c r="P762" i="65"/>
  <c r="P763" i="65"/>
  <c r="P764" i="65"/>
  <c r="P765" i="65"/>
  <c r="P766" i="65"/>
  <c r="P767" i="65"/>
  <c r="P768" i="65"/>
  <c r="P773" i="65"/>
  <c r="P774" i="65"/>
  <c r="P779" i="65"/>
  <c r="P780" i="65"/>
  <c r="P781" i="65"/>
  <c r="E784" i="65"/>
  <c r="P788" i="65"/>
  <c r="P789" i="65"/>
  <c r="P790" i="65"/>
  <c r="P791" i="65"/>
  <c r="P792" i="65"/>
  <c r="P799" i="65"/>
  <c r="P800" i="65"/>
  <c r="P801" i="65"/>
  <c r="P802" i="65"/>
  <c r="P803" i="65"/>
  <c r="P804" i="65"/>
  <c r="P805" i="65"/>
  <c r="P806" i="65"/>
  <c r="P807" i="65"/>
  <c r="P808" i="65"/>
  <c r="P809" i="65"/>
  <c r="E813" i="65"/>
  <c r="P817" i="65"/>
  <c r="P818" i="65"/>
  <c r="P819" i="65"/>
  <c r="P820" i="65"/>
  <c r="P821" i="65"/>
  <c r="P822" i="65"/>
  <c r="P824" i="65"/>
  <c r="P825" i="65"/>
  <c r="E833" i="65"/>
  <c r="E850" i="65"/>
  <c r="E874" i="65"/>
  <c r="P878" i="65"/>
  <c r="P879" i="65"/>
  <c r="P884" i="65"/>
  <c r="P886" i="65"/>
  <c r="P893" i="65"/>
  <c r="P894" i="65"/>
  <c r="P895" i="65"/>
  <c r="E899" i="65"/>
  <c r="P903" i="65"/>
  <c r="P904" i="65"/>
  <c r="P905" i="65"/>
  <c r="E907" i="65"/>
  <c r="P911" i="65"/>
  <c r="D908" i="65" s="1"/>
  <c r="P919" i="65"/>
  <c r="P920" i="65"/>
  <c r="P921" i="65"/>
  <c r="P922" i="65"/>
  <c r="P923" i="65"/>
  <c r="P924" i="65"/>
  <c r="D929" i="65"/>
  <c r="E929" i="65"/>
  <c r="P933" i="65"/>
  <c r="P934" i="65"/>
  <c r="P935" i="65"/>
  <c r="E962" i="65"/>
  <c r="P966" i="65"/>
  <c r="P967" i="65"/>
  <c r="P968" i="65"/>
  <c r="P969" i="65"/>
  <c r="E971" i="65"/>
  <c r="P975" i="65"/>
  <c r="D972" i="65" s="1"/>
  <c r="E937" i="65"/>
  <c r="P941" i="65"/>
  <c r="P943" i="65"/>
  <c r="P944" i="65"/>
  <c r="P945" i="65"/>
  <c r="P946" i="65"/>
  <c r="P947" i="65"/>
  <c r="P948" i="65"/>
  <c r="E706" i="65" l="1"/>
  <c r="D344" i="65"/>
  <c r="D916" i="65"/>
  <c r="D907" i="65" s="1"/>
  <c r="D814" i="65"/>
  <c r="D813" i="65" s="1"/>
  <c r="D294" i="65"/>
  <c r="E388" i="65"/>
  <c r="D875" i="65"/>
  <c r="D26" i="65"/>
  <c r="D716" i="65"/>
  <c r="D684" i="65"/>
  <c r="D671" i="65"/>
  <c r="E135" i="65"/>
  <c r="D678" i="65"/>
  <c r="D632" i="65"/>
  <c r="D6" i="65"/>
  <c r="D890" i="65"/>
  <c r="D336" i="65"/>
  <c r="D116" i="65"/>
  <c r="D900" i="65"/>
  <c r="D899" i="65" s="1"/>
  <c r="D708" i="65"/>
  <c r="D462" i="65"/>
  <c r="D770" i="65"/>
  <c r="D863" i="65"/>
  <c r="D721" i="65"/>
  <c r="D694" i="65"/>
  <c r="D693" i="65" s="1"/>
  <c r="D567" i="65"/>
  <c r="D509" i="65"/>
  <c r="D390" i="65"/>
  <c r="D311" i="65"/>
  <c r="D250" i="65"/>
  <c r="D174" i="65"/>
  <c r="D53" i="65"/>
  <c r="D43" i="65"/>
  <c r="D14" i="65"/>
  <c r="D833" i="65"/>
  <c r="D796" i="65"/>
  <c r="D759" i="65"/>
  <c r="D749" i="65"/>
  <c r="D736" i="65" s="1"/>
  <c r="D621" i="65"/>
  <c r="D595" i="65"/>
  <c r="D523" i="65"/>
  <c r="D369" i="65"/>
  <c r="D269" i="65"/>
  <c r="D236" i="65"/>
  <c r="D214" i="65"/>
  <c r="E73" i="65"/>
  <c r="D963" i="65"/>
  <c r="D962" i="65" s="1"/>
  <c r="D881" i="65"/>
  <c r="D785" i="65"/>
  <c r="D784" i="65" s="1"/>
  <c r="D776" i="65"/>
  <c r="D581" i="65"/>
  <c r="E491" i="65"/>
  <c r="D412" i="65"/>
  <c r="D322" i="65"/>
  <c r="D193" i="65"/>
  <c r="D192" i="65" s="1"/>
  <c r="D125" i="65"/>
  <c r="D63" i="65"/>
  <c r="D938" i="65"/>
  <c r="D937" i="65" s="1"/>
  <c r="D971" i="65" s="1"/>
  <c r="D729" i="65"/>
  <c r="D640" i="65"/>
  <c r="D553" i="65"/>
  <c r="D538" i="65"/>
  <c r="D494" i="65"/>
  <c r="D482" i="65"/>
  <c r="D468" i="65"/>
  <c r="D432" i="65"/>
  <c r="D284" i="65"/>
  <c r="D259" i="65"/>
  <c r="D148" i="65"/>
  <c r="E4" i="65"/>
  <c r="D74" i="65"/>
  <c r="D136" i="65" l="1"/>
  <c r="D42" i="65"/>
  <c r="D670" i="65"/>
  <c r="D874" i="65"/>
  <c r="D5" i="65"/>
  <c r="D707" i="65"/>
  <c r="D268" i="65"/>
  <c r="D389" i="65"/>
  <c r="D492" i="65"/>
  <c r="D213" i="65"/>
  <c r="D758" i="65"/>
  <c r="D850" i="65"/>
  <c r="D620" i="65"/>
  <c r="D115" i="65"/>
  <c r="D73" i="65" s="1"/>
  <c r="D431" i="65"/>
  <c r="D135" i="65" l="1"/>
  <c r="D4" i="65"/>
  <c r="D706" i="65"/>
  <c r="D388" i="65"/>
  <c r="D491" i="65"/>
  <c r="D3" i="65" l="1"/>
  <c r="V5" i="65"/>
  <c r="E14" i="31" l="1"/>
  <c r="J79" i="23" l="1"/>
  <c r="E78" i="23" s="1"/>
  <c r="G78" i="23" l="1"/>
  <c r="G6" i="61" l="1"/>
  <c r="G7" i="61"/>
  <c r="I7" i="61" s="1"/>
  <c r="G8" i="61"/>
  <c r="I8" i="61" s="1"/>
  <c r="G9" i="61"/>
  <c r="I9" i="61" s="1"/>
  <c r="G10" i="61"/>
  <c r="I10" i="61" s="1"/>
  <c r="G11" i="61"/>
  <c r="I11" i="61" s="1"/>
  <c r="G12" i="61"/>
  <c r="I12" i="61" s="1"/>
  <c r="G13" i="61"/>
  <c r="I13" i="61" s="1"/>
  <c r="G15" i="61"/>
  <c r="I15" i="61" s="1"/>
  <c r="G17" i="61"/>
  <c r="I17" i="61" s="1"/>
  <c r="G18" i="61"/>
  <c r="I18" i="61" s="1"/>
  <c r="G19" i="61"/>
  <c r="I19" i="61" s="1"/>
  <c r="G20" i="61"/>
  <c r="I20" i="61" s="1"/>
  <c r="G22" i="61"/>
  <c r="I22" i="61" s="1"/>
  <c r="G23" i="61"/>
  <c r="I23" i="61" s="1"/>
  <c r="J23" i="23" l="1"/>
  <c r="E22" i="23" l="1"/>
  <c r="G22" i="23" s="1"/>
  <c r="F14" i="31" s="1"/>
  <c r="M23" i="23"/>
  <c r="D14" i="31" l="1"/>
  <c r="J49" i="23"/>
  <c r="E10" i="31" l="1"/>
  <c r="E12" i="31"/>
  <c r="E15" i="31"/>
  <c r="J21" i="23" l="1"/>
  <c r="E20" i="23" s="1"/>
  <c r="D13" i="31" l="1"/>
  <c r="G20" i="23"/>
  <c r="F13" i="31" s="1"/>
  <c r="J9" i="23"/>
  <c r="M9" i="23" s="1"/>
  <c r="E22" i="31" l="1"/>
  <c r="I6" i="61" l="1"/>
  <c r="G5" i="61"/>
  <c r="I5" i="61" s="1"/>
  <c r="J43" i="23" l="1"/>
  <c r="J25" i="23" l="1"/>
  <c r="E24" i="23" l="1"/>
  <c r="G24" i="23" s="1"/>
  <c r="F15" i="31" s="1"/>
  <c r="M25" i="23"/>
  <c r="D15" i="31" l="1"/>
  <c r="J15" i="23"/>
  <c r="E14" i="23" l="1"/>
  <c r="G14" i="23" s="1"/>
  <c r="F10" i="31" s="1"/>
  <c r="M15" i="23"/>
  <c r="E44" i="23"/>
  <c r="D10" i="31" l="1"/>
  <c r="E31" i="31"/>
  <c r="D31" i="31"/>
  <c r="F31" i="31"/>
  <c r="J81" i="23" l="1"/>
  <c r="M81" i="23" s="1"/>
  <c r="E11" i="31"/>
  <c r="E9" i="31"/>
  <c r="J17" i="23" l="1"/>
  <c r="E16" i="23" l="1"/>
  <c r="G16" i="23" s="1"/>
  <c r="M17" i="23"/>
  <c r="D11" i="31" l="1"/>
  <c r="E32" i="31"/>
  <c r="E33" i="31"/>
  <c r="E8" i="31"/>
  <c r="E30" i="31"/>
  <c r="J11" i="23"/>
  <c r="M11" i="23" s="1"/>
  <c r="E10" i="23" l="1"/>
  <c r="G10" i="23" l="1"/>
  <c r="F8" i="31" s="1"/>
  <c r="D8" i="31"/>
  <c r="J84" i="23" l="1"/>
  <c r="J28" i="23" l="1"/>
  <c r="E21" i="31" l="1"/>
  <c r="J52" i="23"/>
  <c r="E51" i="23" s="1"/>
  <c r="G51" i="23" l="1"/>
  <c r="F22" i="31" s="1"/>
  <c r="D22" i="31"/>
  <c r="E7" i="31" l="1"/>
  <c r="J19" i="23" l="1"/>
  <c r="E18" i="23" s="1"/>
  <c r="G18" i="23" l="1"/>
  <c r="J13" i="23" l="1"/>
  <c r="E8" i="23"/>
  <c r="G8" i="23" s="1"/>
  <c r="E12" i="23" l="1"/>
  <c r="M13" i="23"/>
  <c r="D7" i="31"/>
  <c r="G12" i="23" l="1"/>
  <c r="F9" i="31" s="1"/>
  <c r="D9" i="31"/>
  <c r="E7" i="23"/>
  <c r="E17" i="31"/>
  <c r="E27" i="23"/>
  <c r="D6" i="31" l="1"/>
  <c r="D17" i="31"/>
  <c r="F17" i="31" l="1"/>
  <c r="E82" i="23" l="1"/>
  <c r="G82" i="23" s="1"/>
  <c r="D33" i="31" l="1"/>
  <c r="F33" i="31"/>
  <c r="E29" i="23"/>
  <c r="G29" i="23" s="1"/>
  <c r="E38" i="23" l="1"/>
  <c r="E26" i="23" l="1"/>
  <c r="G38" i="23"/>
  <c r="E18" i="31"/>
  <c r="E19" i="31"/>
  <c r="E20" i="31"/>
  <c r="E25" i="31"/>
  <c r="E26" i="31"/>
  <c r="G26" i="23" l="1"/>
  <c r="E16" i="31"/>
  <c r="E24" i="31"/>
  <c r="D20" i="31" l="1"/>
  <c r="F20" i="31" s="1"/>
  <c r="D18" i="31"/>
  <c r="E36" i="31" l="1"/>
  <c r="D36" i="31"/>
  <c r="K26" i="31" l="1"/>
  <c r="K36" i="31" l="1"/>
  <c r="J36" i="31"/>
  <c r="D19" i="31" l="1"/>
  <c r="D16" i="31" s="1"/>
  <c r="J54" i="23"/>
  <c r="E53" i="23" s="1"/>
  <c r="E6" i="31"/>
  <c r="F12" i="31"/>
  <c r="G44" i="23"/>
  <c r="J66" i="23"/>
  <c r="E80" i="23"/>
  <c r="E77" i="23" s="1"/>
  <c r="G77" i="23" s="1"/>
  <c r="J4" i="31"/>
  <c r="K4" i="31"/>
  <c r="C18" i="31"/>
  <c r="E27" i="31"/>
  <c r="D23" i="31" l="1"/>
  <c r="G53" i="23"/>
  <c r="F23" i="31" s="1"/>
  <c r="E56" i="23"/>
  <c r="D25" i="31" s="1"/>
  <c r="F25" i="31" s="1"/>
  <c r="D32" i="31"/>
  <c r="E65" i="23"/>
  <c r="G65" i="23" s="1"/>
  <c r="E50" i="23"/>
  <c r="G50" i="23" s="1"/>
  <c r="F18" i="31"/>
  <c r="F32" i="31"/>
  <c r="F19" i="31"/>
  <c r="G56" i="23" l="1"/>
  <c r="D30" i="31"/>
  <c r="F30" i="31"/>
  <c r="D21" i="31"/>
  <c r="F21" i="31" s="1"/>
  <c r="F7" i="31"/>
  <c r="E55" i="23"/>
  <c r="D26" i="31"/>
  <c r="F26" i="31" s="1"/>
  <c r="D27" i="31"/>
  <c r="E5" i="31"/>
  <c r="G55" i="23" l="1"/>
  <c r="E6" i="23"/>
  <c r="G7" i="23"/>
  <c r="F6" i="31" s="1"/>
  <c r="D24" i="31"/>
  <c r="F24" i="31" s="1"/>
  <c r="J15" i="31"/>
  <c r="J26" i="31"/>
  <c r="L26" i="31" s="1"/>
  <c r="G6" i="23" l="1"/>
  <c r="F5" i="31" s="1"/>
  <c r="D5" i="31"/>
  <c r="J7" i="31" l="1"/>
  <c r="N6" i="31" l="1"/>
</calcChain>
</file>

<file path=xl/sharedStrings.xml><?xml version="1.0" encoding="utf-8"?>
<sst xmlns="http://schemas.openxmlformats.org/spreadsheetml/2006/main" count="6053" uniqueCount="1638">
  <si>
    <t>사무비</t>
    <phoneticPr fontId="7" type="noConversion"/>
  </si>
  <si>
    <t>시설비</t>
    <phoneticPr fontId="7" type="noConversion"/>
  </si>
  <si>
    <t>잡지출</t>
    <phoneticPr fontId="7" type="noConversion"/>
  </si>
  <si>
    <t>지정후원금</t>
    <phoneticPr fontId="7" type="noConversion"/>
  </si>
  <si>
    <t>제세공과금</t>
    <phoneticPr fontId="7" type="noConversion"/>
  </si>
  <si>
    <t>세          입</t>
  </si>
  <si>
    <t>관</t>
  </si>
  <si>
    <t>항</t>
  </si>
  <si>
    <t>목</t>
  </si>
  <si>
    <t>계</t>
  </si>
  <si>
    <t>잡수입</t>
  </si>
  <si>
    <t>이월금</t>
  </si>
  <si>
    <t>원</t>
  </si>
  <si>
    <t>소계</t>
  </si>
  <si>
    <t>예     산     총     칙</t>
  </si>
  <si>
    <t>계</t>
    <phoneticPr fontId="7" type="noConversion"/>
  </si>
  <si>
    <t>소 계</t>
    <phoneticPr fontId="7" type="noConversion"/>
  </si>
  <si>
    <t>잡수입</t>
    <phoneticPr fontId="7" type="noConversion"/>
  </si>
  <si>
    <t>인건비</t>
    <phoneticPr fontId="7" type="noConversion"/>
  </si>
  <si>
    <t>운영비</t>
    <phoneticPr fontId="7" type="noConversion"/>
  </si>
  <si>
    <t>시설장비유지비</t>
    <phoneticPr fontId="7" type="noConversion"/>
  </si>
  <si>
    <t>기관운영비</t>
    <phoneticPr fontId="7" type="noConversion"/>
  </si>
  <si>
    <t>보조금수입</t>
    <phoneticPr fontId="7" type="noConversion"/>
  </si>
  <si>
    <t>사업수입</t>
    <phoneticPr fontId="7" type="noConversion"/>
  </si>
  <si>
    <t>(단위 : 천원)</t>
    <phoneticPr fontId="7" type="noConversion"/>
  </si>
  <si>
    <t>세  입</t>
    <phoneticPr fontId="7" type="noConversion"/>
  </si>
  <si>
    <t>세 출</t>
    <phoneticPr fontId="7" type="noConversion"/>
  </si>
  <si>
    <t>      2. 본 예산집행중 예산동일 항내의 목간전용은 관장이 집행한다.</t>
    <phoneticPr fontId="7" type="noConversion"/>
  </si>
  <si>
    <t>      3. 본 예산에 대한 추가경정예산은 이사회의 결의에 의한다.</t>
    <phoneticPr fontId="7" type="noConversion"/>
  </si>
  <si>
    <t>      4. 차입금의 한도액은 없으며, 차입시 시설장의 발의하에 대표이사가</t>
    <phoneticPr fontId="7" type="noConversion"/>
  </si>
  <si>
    <t xml:space="preserve">     집행, 이사회에 통보한다.</t>
    <phoneticPr fontId="7" type="noConversion"/>
  </si>
  <si>
    <t xml:space="preserve">     사용할 수 있다.</t>
    <phoneticPr fontId="7" type="noConversion"/>
  </si>
  <si>
    <t xml:space="preserve">                                                  어진샘노인종합복지관   </t>
    <phoneticPr fontId="7" type="noConversion"/>
  </si>
  <si>
    <t>        그 집행은  세부적인 계획에 따라 집행한다.</t>
    <phoneticPr fontId="7" type="noConversion"/>
  </si>
  <si>
    <t>총  계</t>
    <phoneticPr fontId="7" type="noConversion"/>
  </si>
  <si>
    <t xml:space="preserve">      5. 긴급한 사유로 인한 예비비 지출은 대표이사의 승인을 득한 후 </t>
    <phoneticPr fontId="7" type="noConversion"/>
  </si>
  <si>
    <t>기타보조금</t>
    <phoneticPr fontId="7" type="noConversion"/>
  </si>
  <si>
    <t>관</t>
    <phoneticPr fontId="7" type="noConversion"/>
  </si>
  <si>
    <t>항</t>
    <phoneticPr fontId="7" type="noConversion"/>
  </si>
  <si>
    <t>목</t>
    <phoneticPr fontId="7" type="noConversion"/>
  </si>
  <si>
    <t>후원금수입</t>
    <phoneticPr fontId="7" type="noConversion"/>
  </si>
  <si>
    <t>급여</t>
    <phoneticPr fontId="7" type="noConversion"/>
  </si>
  <si>
    <t>제수당</t>
    <phoneticPr fontId="7" type="noConversion"/>
  </si>
  <si>
    <t>기타후생경비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</si>
  <si>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</si>
  <si>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</si>
  <si>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</si>
  <si>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자산취득비</t>
    <phoneticPr fontId="7" type="noConversion"/>
  </si>
  <si>
    <t>어진샘노인종합복지관</t>
    <phoneticPr fontId="7" type="noConversion"/>
  </si>
  <si>
    <t>퇴직금 및
퇴직적립금</t>
    <phoneticPr fontId="7" type="noConversion"/>
  </si>
  <si>
    <t>차량비</t>
    <phoneticPr fontId="7" type="noConversion"/>
  </si>
  <si>
    <t>증감 
(A)-(B)</t>
    <phoneticPr fontId="7" type="noConversion"/>
  </si>
  <si>
    <t xml:space="preserve">증감
(A)-(B) </t>
    <phoneticPr fontId="7" type="noConversion"/>
  </si>
  <si>
    <t>수용비및
수수료</t>
    <phoneticPr fontId="7" type="noConversion"/>
  </si>
  <si>
    <t>실버대학
사업수입</t>
    <phoneticPr fontId="7" type="noConversion"/>
  </si>
  <si>
    <t>사업수입</t>
    <phoneticPr fontId="7" type="noConversion"/>
  </si>
  <si>
    <t>사회보험
부담금</t>
    <phoneticPr fontId="7" type="noConversion"/>
  </si>
  <si>
    <t>비지정
후원금</t>
    <phoneticPr fontId="7" type="noConversion"/>
  </si>
  <si>
    <t>계</t>
    <phoneticPr fontId="7" type="noConversion"/>
  </si>
  <si>
    <t>잡지출</t>
    <phoneticPr fontId="7" type="noConversion"/>
  </si>
  <si>
    <t>잡
지
출</t>
    <phoneticPr fontId="7" type="noConversion"/>
  </si>
  <si>
    <t>이월금</t>
    <phoneticPr fontId="7" type="noConversion"/>
  </si>
  <si>
    <t>□ 세입 각목 명세서1</t>
    <phoneticPr fontId="7" type="noConversion"/>
  </si>
  <si>
    <t>기타잡수입</t>
    <phoneticPr fontId="7" type="noConversion"/>
  </si>
  <si>
    <t>전년도이월금</t>
    <phoneticPr fontId="7" type="noConversion"/>
  </si>
  <si>
    <t>업무추진비</t>
    <phoneticPr fontId="7" type="noConversion"/>
  </si>
  <si>
    <t>재산조성비</t>
    <phoneticPr fontId="7" type="noConversion"/>
  </si>
  <si>
    <t>연료비</t>
    <phoneticPr fontId="7" type="noConversion"/>
  </si>
  <si>
    <t>×</t>
  </si>
  <si>
    <t>+</t>
  </si>
  <si>
    <t>월</t>
  </si>
  <si>
    <t>기타
운영비</t>
    <phoneticPr fontId="7" type="noConversion"/>
  </si>
  <si>
    <t>원</t>
    <phoneticPr fontId="7" type="noConversion"/>
  </si>
  <si>
    <t>소 계</t>
    <phoneticPr fontId="7" type="noConversion"/>
  </si>
  <si>
    <t>회</t>
  </si>
  <si>
    <t>명</t>
  </si>
  <si>
    <t>=</t>
  </si>
  <si>
    <t>소 계</t>
  </si>
  <si>
    <t>개소</t>
  </si>
  <si>
    <t>시·군·구 
보조금</t>
    <phoneticPr fontId="7" type="noConversion"/>
  </si>
  <si>
    <t>%</t>
  </si>
  <si>
    <t>￭ 수행시기 : 1-12월 / 수시</t>
  </si>
  <si>
    <t xml:space="preserve">x </t>
  </si>
  <si>
    <t>정보화교육</t>
  </si>
  <si>
    <t>소  계</t>
  </si>
  <si>
    <t>관장</t>
  </si>
  <si>
    <t>(</t>
  </si>
  <si>
    <t>)</t>
  </si>
  <si>
    <t>최윤정</t>
  </si>
  <si>
    <t>과장</t>
  </si>
  <si>
    <t>임소현</t>
  </si>
  <si>
    <t>복지사</t>
  </si>
  <si>
    <t>홍지연</t>
  </si>
  <si>
    <t>관리기사</t>
  </si>
  <si>
    <t>미화원</t>
  </si>
  <si>
    <t>* 자기개발비</t>
  </si>
  <si>
    <t>* 가족수당</t>
  </si>
  <si>
    <t>후
원
금수입</t>
    <phoneticPr fontId="7" type="noConversion"/>
  </si>
  <si>
    <t>후원금수입</t>
    <phoneticPr fontId="7" type="noConversion"/>
  </si>
  <si>
    <t>계</t>
    <phoneticPr fontId="7" type="noConversion"/>
  </si>
  <si>
    <t>지정후원금</t>
    <phoneticPr fontId="7" type="noConversion"/>
  </si>
  <si>
    <t>전년도이월금
(후원금)</t>
    <phoneticPr fontId="7" type="noConversion"/>
  </si>
  <si>
    <t>계</t>
    <phoneticPr fontId="7" type="noConversion"/>
  </si>
  <si>
    <t>기타예금
이자수입</t>
    <phoneticPr fontId="7" type="noConversion"/>
  </si>
  <si>
    <t>비지정후원금</t>
    <phoneticPr fontId="7" type="noConversion"/>
  </si>
  <si>
    <t>기타잡수입</t>
    <phoneticPr fontId="7" type="noConversion"/>
  </si>
  <si>
    <t>산출 내역(단위 : 원)</t>
    <phoneticPr fontId="7" type="noConversion"/>
  </si>
  <si>
    <t>증감 
(A)-(B)</t>
    <phoneticPr fontId="7" type="noConversion"/>
  </si>
  <si>
    <t xml:space="preserve"> 합계</t>
    <phoneticPr fontId="7" type="noConversion"/>
  </si>
  <si>
    <t>사
업
수
입</t>
    <phoneticPr fontId="7" type="noConversion"/>
  </si>
  <si>
    <t>사업수입</t>
    <phoneticPr fontId="7" type="noConversion"/>
  </si>
  <si>
    <t>계</t>
    <phoneticPr fontId="7" type="noConversion"/>
  </si>
  <si>
    <t>실버대학
사업수입</t>
    <phoneticPr fontId="7" type="noConversion"/>
  </si>
  <si>
    <t>소 계</t>
    <phoneticPr fontId="7" type="noConversion"/>
  </si>
  <si>
    <t>보조금수입</t>
    <phoneticPr fontId="7" type="noConversion"/>
  </si>
  <si>
    <t>보조금
수입</t>
    <phoneticPr fontId="7" type="noConversion"/>
  </si>
  <si>
    <t>시·도 보조금</t>
    <phoneticPr fontId="7" type="noConversion"/>
  </si>
  <si>
    <t>시·군·구 보조금</t>
    <phoneticPr fontId="7" type="noConversion"/>
  </si>
  <si>
    <t>전입금</t>
    <phoneticPr fontId="7" type="noConversion"/>
  </si>
  <si>
    <t>사업비</t>
    <phoneticPr fontId="7" type="noConversion"/>
  </si>
  <si>
    <t>예비비
및
기타</t>
    <phoneticPr fontId="7" type="noConversion"/>
  </si>
  <si>
    <t>반환금</t>
    <phoneticPr fontId="7" type="noConversion"/>
  </si>
  <si>
    <t>사업비</t>
    <phoneticPr fontId="7" type="noConversion"/>
  </si>
  <si>
    <t>복지사업비</t>
    <phoneticPr fontId="7" type="noConversion"/>
  </si>
  <si>
    <t>관   장</t>
  </si>
  <si>
    <t>과   장</t>
  </si>
  <si>
    <t xml:space="preserve">소계 </t>
  </si>
  <si>
    <t>건</t>
  </si>
  <si>
    <t>세부사업명</t>
  </si>
  <si>
    <t>예산</t>
  </si>
  <si>
    <t>전입금</t>
    <phoneticPr fontId="7" type="noConversion"/>
  </si>
  <si>
    <t>법인전입금
(후원금)</t>
    <phoneticPr fontId="7" type="noConversion"/>
  </si>
  <si>
    <t>회=</t>
  </si>
  <si>
    <t>원</t>
    <phoneticPr fontId="7" type="noConversion"/>
  </si>
  <si>
    <t xml:space="preserve">․후원금 </t>
    <phoneticPr fontId="7" type="noConversion"/>
  </si>
  <si>
    <t>소  계</t>
    <phoneticPr fontId="7" type="noConversion"/>
  </si>
  <si>
    <t>․전년도이월금</t>
    <phoneticPr fontId="7" type="noConversion"/>
  </si>
  <si>
    <t>․전년도이월금 (후원금)</t>
    <phoneticPr fontId="7" type="noConversion"/>
  </si>
  <si>
    <t>․예금이자</t>
    <phoneticPr fontId="7" type="noConversion"/>
  </si>
  <si>
    <t>기타예금
이자수입</t>
    <phoneticPr fontId="7" type="noConversion"/>
  </si>
  <si>
    <t>(단위 : 천원)</t>
    <phoneticPr fontId="7" type="noConversion"/>
  </si>
  <si>
    <t>잡지출</t>
  </si>
  <si>
    <t>계   획</t>
  </si>
  <si>
    <t>사     업     내     용</t>
  </si>
  <si>
    <t>분 류</t>
  </si>
  <si>
    <t>개월 =</t>
  </si>
  <si>
    <t xml:space="preserve"> -에어로빅(2개반)</t>
  </si>
  <si>
    <t>￭ 목표</t>
  </si>
  <si>
    <t>￭ 주요내용</t>
  </si>
  <si>
    <t xml:space="preserve"> -신규회원가입</t>
  </si>
  <si>
    <t>개월=</t>
  </si>
  <si>
    <t xml:space="preserve"> -도서관이용자</t>
  </si>
  <si>
    <t>프로그램 관리</t>
  </si>
  <si>
    <t xml:space="preserve"> -강사상담</t>
  </si>
  <si>
    <t xml:space="preserve"> -강사계약 </t>
  </si>
  <si>
    <t xml:space="preserve"> -강사간담회</t>
  </si>
  <si>
    <t xml:space="preserve"> -강사인센티브</t>
  </si>
  <si>
    <t xml:space="preserve"> -신규회원 O.T</t>
  </si>
  <si>
    <t xml:space="preserve"> -임원모임</t>
  </si>
  <si>
    <t xml:space="preserve"> -실버대학총회</t>
  </si>
  <si>
    <t xml:space="preserve"> -어버이날 행사</t>
  </si>
  <si>
    <t xml:space="preserve"> -행사참여지원</t>
  </si>
  <si>
    <t xml:space="preserve"> - 모집</t>
  </si>
  <si>
    <t xml:space="preserve"> - 발대식</t>
  </si>
  <si>
    <t xml:space="preserve"> - 교육</t>
  </si>
  <si>
    <t xml:space="preserve"> - 활동</t>
  </si>
  <si>
    <t xml:space="preserve"> - 참여자관리</t>
  </si>
  <si>
    <t xml:space="preserve"> - 수요처관리</t>
  </si>
  <si>
    <t xml:space="preserve"> - 간담회</t>
  </si>
  <si>
    <t xml:space="preserve"> - 만족도조사</t>
  </si>
  <si>
    <t xml:space="preserve"> - 사업평가회</t>
  </si>
  <si>
    <t xml:space="preserve"> -법률상담</t>
  </si>
  <si>
    <t>￭ 수행시기 1-12월 / 수시</t>
  </si>
  <si>
    <t xml:space="preserve"> -연하장발송</t>
  </si>
  <si>
    <t>￭ 수행시기 1-12월</t>
  </si>
  <si>
    <t xml:space="preserve"> - 내. 외부지원 사업에 대한 프로그램 내부 점검</t>
  </si>
  <si>
    <t xml:space="preserve"> - 서포터즈봉사단 : 복지관 행사 참여 및 인력동원</t>
  </si>
  <si>
    <t xml:space="preserve"> - 시크릿봉사단 : 5층 옥상텃밭에서 생산물을 재배 및 수확</t>
  </si>
  <si>
    <t xml:space="preserve"> - 직원역량강화를 위한 교육 및 외부 전문가 자문 요청</t>
  </si>
  <si>
    <t xml:space="preserve">      6. 시설이용자에 의한 수익은 시설내 운영비 및 기능보강비, 사업비로 </t>
    <phoneticPr fontId="7" type="noConversion"/>
  </si>
  <si>
    <t>전입금</t>
    <phoneticPr fontId="7" type="noConversion"/>
  </si>
  <si>
    <t xml:space="preserve">후원금수입 </t>
    <phoneticPr fontId="7" type="noConversion"/>
  </si>
  <si>
    <t xml:space="preserve">    심의, 결정한다.</t>
    <phoneticPr fontId="7" type="noConversion"/>
  </si>
  <si>
    <t>예비비</t>
    <phoneticPr fontId="7" type="noConversion"/>
  </si>
  <si>
    <t>원</t>
    <phoneticPr fontId="7" type="noConversion"/>
  </si>
  <si>
    <t>사 업</t>
  </si>
  <si>
    <t xml:space="preserve"> -팝송(2개반)</t>
  </si>
  <si>
    <t xml:space="preserve"> -오카리나</t>
  </si>
  <si>
    <t xml:space="preserve"> -기타교실(2개반)</t>
  </si>
  <si>
    <t xml:space="preserve"> -캘리그라피</t>
  </si>
  <si>
    <t xml:space="preserve"> -댄스난타</t>
  </si>
  <si>
    <t xml:space="preserve"> - 수혜자관리</t>
  </si>
  <si>
    <t>가정</t>
  </si>
  <si>
    <t>사업관리</t>
  </si>
  <si>
    <t>국고보조금</t>
    <phoneticPr fontId="7" type="noConversion"/>
  </si>
  <si>
    <t>국고보조금</t>
    <phoneticPr fontId="7" type="noConversion"/>
  </si>
  <si>
    <t>상담사업비</t>
    <phoneticPr fontId="7" type="noConversion"/>
  </si>
  <si>
    <t>동호회
사업수입</t>
    <phoneticPr fontId="7" type="noConversion"/>
  </si>
  <si>
    <t>소 계</t>
    <phoneticPr fontId="7" type="noConversion"/>
  </si>
  <si>
    <t>평생교육및취미
여가지원사업비</t>
    <phoneticPr fontId="7" type="noConversion"/>
  </si>
  <si>
    <t>건강생활
증진사업비</t>
    <phoneticPr fontId="7" type="noConversion"/>
  </si>
  <si>
    <t>․전년도이월금 (지정후원금)</t>
    <phoneticPr fontId="7" type="noConversion"/>
  </si>
  <si>
    <t>원</t>
    <phoneticPr fontId="7" type="noConversion"/>
  </si>
  <si>
    <t>․법인전입금</t>
    <phoneticPr fontId="7" type="noConversion"/>
  </si>
  <si>
    <t>법인전입금</t>
    <phoneticPr fontId="7" type="noConversion"/>
  </si>
  <si>
    <t>법인전입금</t>
    <phoneticPr fontId="7" type="noConversion"/>
  </si>
  <si>
    <t>․법인전입금(후원금)</t>
    <phoneticPr fontId="7" type="noConversion"/>
  </si>
  <si>
    <t>명</t>
    <phoneticPr fontId="7" type="noConversion"/>
  </si>
  <si>
    <t>원</t>
    <phoneticPr fontId="7" type="noConversion"/>
  </si>
  <si>
    <t>계</t>
    <phoneticPr fontId="7" type="noConversion"/>
  </si>
  <si>
    <t>․잡수입</t>
    <phoneticPr fontId="7" type="noConversion"/>
  </si>
  <si>
    <t>․직원급식수입</t>
    <phoneticPr fontId="7" type="noConversion"/>
  </si>
  <si>
    <t>사회복지사</t>
  </si>
  <si>
    <t>사례관리및
지역돌봄사업비</t>
    <phoneticPr fontId="7" type="noConversion"/>
  </si>
  <si>
    <t>전년도이월금
(후원금)</t>
    <phoneticPr fontId="7" type="noConversion"/>
  </si>
  <si>
    <t>․노인급식운영비</t>
    <phoneticPr fontId="7" type="noConversion"/>
  </si>
  <si>
    <t>동호회
사업수입</t>
    <phoneticPr fontId="7" type="noConversion"/>
  </si>
  <si>
    <t>경로식당수입</t>
    <phoneticPr fontId="7" type="noConversion"/>
  </si>
  <si>
    <t>도시농업
사업수입</t>
    <phoneticPr fontId="7" type="noConversion"/>
  </si>
  <si>
    <t>지역조직및세대
통합지원사업비</t>
  </si>
  <si>
    <t>사회참여및
권익증진사업비</t>
  </si>
  <si>
    <t>조직사업비</t>
  </si>
  <si>
    <t>경로식당수입</t>
    <phoneticPr fontId="7" type="noConversion"/>
  </si>
  <si>
    <t>․민간개방화장실 관리운영비</t>
    <phoneticPr fontId="7" type="noConversion"/>
  </si>
  <si>
    <t>계</t>
    <phoneticPr fontId="7" type="noConversion"/>
  </si>
  <si>
    <t>임·직원보수일람표</t>
    <phoneticPr fontId="16" type="noConversion"/>
  </si>
  <si>
    <t>어진샘노인종합복지관</t>
    <phoneticPr fontId="16" type="noConversion"/>
  </si>
  <si>
    <t>(단위:원)</t>
    <phoneticPr fontId="7" type="noConversion"/>
  </si>
  <si>
    <t>순위</t>
    <phoneticPr fontId="16" type="noConversion"/>
  </si>
  <si>
    <t>직종</t>
    <phoneticPr fontId="16" type="noConversion"/>
  </si>
  <si>
    <t>성명</t>
    <phoneticPr fontId="16" type="noConversion"/>
  </si>
  <si>
    <t>본봉</t>
    <phoneticPr fontId="16" type="noConversion"/>
  </si>
  <si>
    <t>공제액</t>
    <phoneticPr fontId="7" type="noConversion"/>
  </si>
  <si>
    <t>차감지급액</t>
    <phoneticPr fontId="7" type="noConversion"/>
  </si>
  <si>
    <t>가족수당</t>
    <phoneticPr fontId="7" type="noConversion"/>
  </si>
  <si>
    <t>자기개발비</t>
    <phoneticPr fontId="7" type="noConversion"/>
  </si>
  <si>
    <t>수당</t>
    <phoneticPr fontId="7" type="noConversion"/>
  </si>
  <si>
    <t>원</t>
    <phoneticPr fontId="7" type="noConversion"/>
  </si>
  <si>
    <t>․지정결연후원</t>
    <phoneticPr fontId="7" type="noConversion"/>
  </si>
  <si>
    <t>□ 세입 각목 명세서2</t>
    <phoneticPr fontId="7" type="noConversion"/>
  </si>
  <si>
    <t>영양사</t>
  </si>
  <si>
    <t>조리원</t>
  </si>
  <si>
    <t>전산직</t>
  </si>
  <si>
    <t>회</t>
    <phoneticPr fontId="7" type="noConversion"/>
  </si>
  <si>
    <t>재정보증보험</t>
  </si>
  <si>
    <t>직원단체상해보험</t>
  </si>
  <si>
    <t>도시농업
사업수입</t>
    <phoneticPr fontId="7" type="noConversion"/>
  </si>
  <si>
    <t>사업비</t>
    <phoneticPr fontId="7" type="noConversion"/>
  </si>
  <si>
    <t>․노인일자리 및 사회활동지원사업</t>
    <phoneticPr fontId="7" type="noConversion"/>
  </si>
  <si>
    <t>․노인일자리 및 사회활동지원사업</t>
    <phoneticPr fontId="7" type="noConversion"/>
  </si>
  <si>
    <t>인지지원
사업수입</t>
    <phoneticPr fontId="7" type="noConversion"/>
  </si>
  <si>
    <t>×</t>
    <phoneticPr fontId="7" type="noConversion"/>
  </si>
  <si>
    <t>불용품매각대</t>
    <phoneticPr fontId="7" type="noConversion"/>
  </si>
  <si>
    <t>불용품매각대</t>
    <phoneticPr fontId="7" type="noConversion"/>
  </si>
  <si>
    <t>사례관리및지역사회돌봄</t>
  </si>
  <si>
    <t xml:space="preserve">건강생활지원사업 </t>
  </si>
  <si>
    <t>평생교육및취미여가지원사업</t>
  </si>
  <si>
    <t>외국어교육</t>
  </si>
  <si>
    <t xml:space="preserve"> -풍물교실</t>
  </si>
  <si>
    <t xml:space="preserve"> -하모니카</t>
  </si>
  <si>
    <t xml:space="preserve"> -난타교실(3개반)</t>
  </si>
  <si>
    <t xml:space="preserve"> -수채화교실(2개반)</t>
  </si>
  <si>
    <t xml:space="preserve"> -동양고전</t>
  </si>
  <si>
    <t xml:space="preserve"> □ 정보화교육</t>
  </si>
  <si>
    <t xml:space="preserve"> -컴퓨터 초급(2개반)</t>
  </si>
  <si>
    <t xml:space="preserve"> -타자 기초(1개반)</t>
  </si>
  <si>
    <t xml:space="preserve"> -동영상만들기(1개반)</t>
  </si>
  <si>
    <t xml:space="preserve"> -스마트폰(3개반)</t>
  </si>
  <si>
    <t>회×</t>
  </si>
  <si>
    <t xml:space="preserve"> □ 강사관리 </t>
  </si>
  <si>
    <t xml:space="preserve"> □ 회원관리</t>
  </si>
  <si>
    <t xml:space="preserve"> -작품전시회</t>
  </si>
  <si>
    <t xml:space="preserve"> -명절맞이행사</t>
  </si>
  <si>
    <t xml:space="preserve"> -문화행사 이벤트</t>
  </si>
  <si>
    <t xml:space="preserve"> -노인의달 행사</t>
  </si>
  <si>
    <t>사회참여 및 권익증진사업</t>
  </si>
  <si>
    <t>□ 세출 각목 명세서4</t>
    <phoneticPr fontId="7" type="noConversion"/>
  </si>
  <si>
    <t xml:space="preserve">* 어진샘 평생학습캠퍼스 </t>
    <phoneticPr fontId="7" type="noConversion"/>
  </si>
  <si>
    <t>원</t>
    <phoneticPr fontId="7" type="noConversion"/>
  </si>
  <si>
    <t>. 일학습병행</t>
    <phoneticPr fontId="7" type="noConversion"/>
  </si>
  <si>
    <t>기타보조금</t>
    <phoneticPr fontId="7" type="noConversion"/>
  </si>
  <si>
    <t>실습비</t>
    <phoneticPr fontId="7" type="noConversion"/>
  </si>
  <si>
    <t xml:space="preserve"> -프로그램 : 부부/가족 관계 개선 활동, 대처기술, 소통교육 등</t>
  </si>
  <si>
    <t>건강증진지원</t>
  </si>
  <si>
    <t xml:space="preserve"> □ 경로식당</t>
  </si>
  <si>
    <t xml:space="preserve"> -경로식당이용(유료)</t>
  </si>
  <si>
    <t>일 =</t>
  </si>
  <si>
    <t xml:space="preserve"> -경로식당이용(무료)</t>
  </si>
  <si>
    <t xml:space="preserve"> -밑반찬서비스지원</t>
  </si>
  <si>
    <t xml:space="preserve"> -이용자 만족도조사</t>
  </si>
  <si>
    <t xml:space="preserve"> -경로식당 및 밑반찬 모니터링</t>
  </si>
  <si>
    <t xml:space="preserve"> -월 식단계획</t>
  </si>
  <si>
    <t xml:space="preserve"> -실태조사</t>
  </si>
  <si>
    <t xml:space="preserve"> -영양정보지제공</t>
  </si>
  <si>
    <t xml:space="preserve"> -조리원 위생 및 안전 교육</t>
  </si>
  <si>
    <t>기=</t>
  </si>
  <si>
    <t xml:space="preserve"> -급식위원회 간담회</t>
  </si>
  <si>
    <t xml:space="preserve"> -급식검수단 활동</t>
  </si>
  <si>
    <t xml:space="preserve"> -복날행사</t>
  </si>
  <si>
    <t xml:space="preserve"> - 유·무료 급식소 운영을 통한 이용자 영양관리</t>
  </si>
  <si>
    <t>어르신들의 배움에 대한 욕구해결 및 평생교육         기회 제공</t>
  </si>
  <si>
    <t xml:space="preserve"> □ 후원사업</t>
  </si>
  <si>
    <t xml:space="preserve"> -후원자(처) 개발</t>
  </si>
  <si>
    <t xml:space="preserve"> -후원 활동 </t>
  </si>
  <si>
    <t xml:space="preserve"> -후원사용보고 발송</t>
  </si>
  <si>
    <t xml:space="preserve"> -감사의 날</t>
  </si>
  <si>
    <t xml:space="preserve"> -후원 홍보 : 복지관 홈페이지 및 복지관 IPTV활용 스크린 후원홍보 및 명절, 연말 등 후원 모금 행사</t>
  </si>
  <si>
    <t xml:space="preserve"> -후원자(처) 개발: 후원자 모집</t>
  </si>
  <si>
    <t xml:space="preserve"> -후원 활동:후원자 및 후원처들의 후원활동</t>
  </si>
  <si>
    <t xml:space="preserve"> -후원관리:상하반기 후원사용보고, 연하장 발송</t>
  </si>
  <si>
    <t xml:space="preserve"> □ 외부재정지원기관사업수탁</t>
  </si>
  <si>
    <t>건=</t>
  </si>
  <si>
    <t xml:space="preserve"> -정부 및 민간단체 재정을 통해 복지사업 수행</t>
  </si>
  <si>
    <t xml:space="preserve"> □  지역복지기관 연계사업</t>
  </si>
  <si>
    <t xml:space="preserve"> -자활근로사업</t>
  </si>
  <si>
    <t>일</t>
  </si>
  <si>
    <t xml:space="preserve"> -업무협약</t>
  </si>
  <si>
    <t xml:space="preserve"> -유관기관 협력사업</t>
  </si>
  <si>
    <t xml:space="preserve"> -산학협력 연계사업</t>
  </si>
  <si>
    <t>명=</t>
  </si>
  <si>
    <t xml:space="preserve"> -기관내방 안내</t>
  </si>
  <si>
    <t xml:space="preserve"> -사회복지현장실습연계</t>
  </si>
  <si>
    <t xml:space="preserve"> -모아이음박스 관리</t>
  </si>
  <si>
    <t xml:space="preserve"> -홍보</t>
  </si>
  <si>
    <t xml:space="preserve"> -자활근로사업 관리 </t>
  </si>
  <si>
    <t xml:space="preserve"> -기관내방 안내 : 우리기관에 방문하는 타 기관 안내</t>
  </si>
  <si>
    <t xml:space="preserve"> -사회복지현장실습 : 여름방학에 맞춰 하계실습지도</t>
  </si>
  <si>
    <t xml:space="preserve"> -산학협력사업 : 학교, 산학협력기관 연계를 통한 복지사업 실시</t>
  </si>
  <si>
    <t xml:space="preserve">  -지역사회참여실적 : 시설장 및 최고중간관리자, 종사자의 지역사회 각종 위원회와 조직에의 참여 정도</t>
  </si>
  <si>
    <t xml:space="preserve"> -모아-이음박스 : 소외된 이웃들을 위한 지속적인 나눔의 일환으로 직접 기부할 물품을 비치된 박스에 넣어 저소득 대상자들에게 연계하여 지원하면서 나눔문화 확산 도모</t>
  </si>
  <si>
    <t xml:space="preserve"> □ 정나눔집들이사업</t>
  </si>
  <si>
    <t xml:space="preserve"> -전입가구 발굴</t>
  </si>
  <si>
    <t xml:space="preserve"> -집들이</t>
  </si>
  <si>
    <t xml:space="preserve"> -복지서비스 연계</t>
  </si>
  <si>
    <t xml:space="preserve"> -우리 동네에 전입한 전입가구를 대상으로 안정적인 거주지 정착 및 사회관계망 형성을 통한 복지사각지대 해소 </t>
  </si>
  <si>
    <t xml:space="preserve"> □ 마음가드닝 도시농부 학교</t>
  </si>
  <si>
    <t xml:space="preserve"> -참여자 모집</t>
  </si>
  <si>
    <t xml:space="preserve"> -도시농업 기초교육</t>
  </si>
  <si>
    <t xml:space="preserve"> -교육 봉사자모집</t>
  </si>
  <si>
    <t xml:space="preserve"> -텃밭관리</t>
  </si>
  <si>
    <t xml:space="preserve">주 </t>
  </si>
  <si>
    <t xml:space="preserve"> -지역사회 나눔연계</t>
  </si>
  <si>
    <t xml:space="preserve"> -우수텃밭선정</t>
  </si>
  <si>
    <t xml:space="preserve"> -만족도 조사</t>
  </si>
  <si>
    <t xml:space="preserve"> - 도시농업에 관심이 많은 어르신들에게 마음가드닝 옥상텃밭을 개별 분양하여 교육, 실습 등 직접 작물들을 관리할 수 있도록 기회를 제공</t>
  </si>
  <si>
    <t xml:space="preserve"> ■ 노인일자리 및 사회활동지원사업</t>
  </si>
  <si>
    <t xml:space="preserve"> □ 노노케어</t>
  </si>
  <si>
    <t>￭ 수행시기   1-11월 / 월-금</t>
  </si>
  <si>
    <t>사회참여     지원사업     (노인일자리)</t>
  </si>
  <si>
    <t xml:space="preserve"> - 문화활동</t>
  </si>
  <si>
    <t xml:space="preserve"> - 독거노인 안전 확인 및 정서지원, 생활지원 등 활동, 교육, 관리 등</t>
  </si>
  <si>
    <t xml:space="preserve"> □ 지역사회환경개선봉사</t>
  </si>
  <si>
    <t xml:space="preserve"> - 지역 내 전통시장 환경정비 및 장애물 처리 등 안전사고 방지 관리 등</t>
  </si>
  <si>
    <t xml:space="preserve"> □보육시설봉사</t>
  </si>
  <si>
    <t xml:space="preserve"> - 보육교사의 보조업무로서 식사지도 및 각종 업무보조, 활동, 교육, 참여자 수요처 관리 등</t>
  </si>
  <si>
    <t xml:space="preserve"> □공공근린시설봉사</t>
  </si>
  <si>
    <t xml:space="preserve"> - 지역 내 체육공원에서 유해환경요소 제거 및 환경정비, 활동, 교육, 참여자 수요처 관리 등</t>
  </si>
  <si>
    <t xml:space="preserve"> □복지시설봉사</t>
  </si>
  <si>
    <t xml:space="preserve"> - 복지시설에 필요한 업무협조 및 지원</t>
  </si>
  <si>
    <t xml:space="preserve"> □사회서비스형(노인맞춤돌봄서비스업무보조)</t>
  </si>
  <si>
    <t xml:space="preserve"> - 활동, 교육, 참여자 수요처 관리 등</t>
  </si>
  <si>
    <t xml:space="preserve"> □사회서비스형(시니어푸드뱅크매니저)</t>
  </si>
  <si>
    <t xml:space="preserve"> □홍보</t>
  </si>
  <si>
    <t>￭ 수행시기   1-12월 / 월-금</t>
  </si>
  <si>
    <t xml:space="preserve"> - 홍보</t>
  </si>
  <si>
    <t xml:space="preserve"> -참여자 어르신 관리 및 사업단 운영</t>
  </si>
  <si>
    <t xml:space="preserve"> □전담인력</t>
  </si>
  <si>
    <t xml:space="preserve"> - 관리</t>
  </si>
  <si>
    <t xml:space="preserve"> □ 노인자원봉사사업 모집</t>
  </si>
  <si>
    <t>￭ 수행시기 : 1-2월 / 수시</t>
  </si>
  <si>
    <t xml:space="preserve"> -재능기부봉사단 모집</t>
  </si>
  <si>
    <t xml:space="preserve"> -서포터즈봉사단 모집</t>
  </si>
  <si>
    <t xml:space="preserve"> -시크릿봉사단 모집</t>
  </si>
  <si>
    <t xml:space="preserve"> -임원봉사단 모집</t>
  </si>
  <si>
    <t xml:space="preserve"> -힐링메이커봉사단 모집</t>
  </si>
  <si>
    <t xml:space="preserve"> -경로식당봉사단 모집</t>
  </si>
  <si>
    <t xml:space="preserve"> -수요처 모집</t>
  </si>
  <si>
    <t xml:space="preserve"> □ 노인자원봉사사업 활동</t>
  </si>
  <si>
    <t xml:space="preserve"> -재능기부봉사단 활동</t>
  </si>
  <si>
    <t xml:space="preserve"> -서포터즈봉사단 활동</t>
  </si>
  <si>
    <t xml:space="preserve"> -시크릿봉사단 활동</t>
  </si>
  <si>
    <t xml:space="preserve"> -임원 봉사단 활동</t>
  </si>
  <si>
    <t xml:space="preserve"> -경로식당봉사단 활동</t>
  </si>
  <si>
    <t>노인자원봉사</t>
  </si>
  <si>
    <t>조직사업</t>
  </si>
  <si>
    <t xml:space="preserve"> </t>
  </si>
  <si>
    <t>․인건비 지원(시비)</t>
    <phoneticPr fontId="7" type="noConversion"/>
  </si>
  <si>
    <t>․운영비 지원(시비)</t>
    <phoneticPr fontId="7" type="noConversion"/>
  </si>
  <si>
    <t>․인건비 지원(구비)</t>
    <phoneticPr fontId="7" type="noConversion"/>
  </si>
  <si>
    <t>․운영비 지원(구비)</t>
    <phoneticPr fontId="7" type="noConversion"/>
  </si>
  <si>
    <t>․노인급식 운영비</t>
    <phoneticPr fontId="7" type="noConversion"/>
  </si>
  <si>
    <t>․실습 수입 150,000원 × 2명</t>
    <phoneticPr fontId="7" type="noConversion"/>
  </si>
  <si>
    <t>채령아</t>
    <phoneticPr fontId="7" type="noConversion"/>
  </si>
  <si>
    <t>사회복지사</t>
    <phoneticPr fontId="7" type="noConversion"/>
  </si>
  <si>
    <t>김리아</t>
    <phoneticPr fontId="7" type="noConversion"/>
  </si>
  <si>
    <t>신다솜</t>
    <phoneticPr fontId="7" type="noConversion"/>
  </si>
  <si>
    <t>김보경</t>
    <phoneticPr fontId="7" type="noConversion"/>
  </si>
  <si>
    <t>관리사무</t>
    <phoneticPr fontId="7" type="noConversion"/>
  </si>
  <si>
    <t>도미희</t>
    <phoneticPr fontId="7" type="noConversion"/>
  </si>
  <si>
    <t>사무</t>
    <phoneticPr fontId="7" type="noConversion"/>
  </si>
  <si>
    <t>관리기사</t>
    <phoneticPr fontId="7" type="noConversion"/>
  </si>
  <si>
    <t>이종헌</t>
    <phoneticPr fontId="7" type="noConversion"/>
  </si>
  <si>
    <t>물리치료사</t>
    <phoneticPr fontId="7" type="noConversion"/>
  </si>
  <si>
    <t>윤정희</t>
    <phoneticPr fontId="7" type="noConversion"/>
  </si>
  <si>
    <t>조리원</t>
    <phoneticPr fontId="7" type="noConversion"/>
  </si>
  <si>
    <t>허현숙</t>
    <phoneticPr fontId="7" type="noConversion"/>
  </si>
  <si>
    <t>미화원</t>
    <phoneticPr fontId="7" type="noConversion"/>
  </si>
  <si>
    <t>강복순</t>
    <phoneticPr fontId="7" type="noConversion"/>
  </si>
  <si>
    <t>전산직</t>
    <phoneticPr fontId="7" type="noConversion"/>
  </si>
  <si>
    <t>오현숙</t>
    <phoneticPr fontId="7" type="noConversion"/>
  </si>
  <si>
    <t>․시간외수당</t>
    <phoneticPr fontId="7" type="noConversion"/>
  </si>
  <si>
    <t>․복지포인트</t>
    <phoneticPr fontId="7" type="noConversion"/>
  </si>
  <si>
    <t>일학습병행</t>
    <phoneticPr fontId="7" type="noConversion"/>
  </si>
  <si>
    <t>케어뱅크</t>
    <phoneticPr fontId="7" type="noConversion"/>
  </si>
  <si>
    <t>신중년인생3모작(건강신호등)</t>
    <phoneticPr fontId="7" type="noConversion"/>
  </si>
  <si>
    <t>경로당</t>
    <phoneticPr fontId="7" type="noConversion"/>
  </si>
  <si>
    <t>실버대학 수강생 및 강사를 체계적이고 전문적으로 관리하여 만족도 향상</t>
  </si>
  <si>
    <t>지역복지연계</t>
  </si>
  <si>
    <t>지역 조직 및 세대통합사업</t>
  </si>
  <si>
    <t>평생학습캠퍼스   사업수입</t>
    <phoneticPr fontId="7" type="noConversion"/>
  </si>
  <si>
    <t>실습비</t>
    <phoneticPr fontId="7" type="noConversion"/>
  </si>
  <si>
    <t>․도시농업사업수입 40,000원 × 40명</t>
    <phoneticPr fontId="7" type="noConversion"/>
  </si>
  <si>
    <t>심정순</t>
    <phoneticPr fontId="7" type="noConversion"/>
  </si>
  <si>
    <t>김진호</t>
    <phoneticPr fontId="7" type="noConversion"/>
  </si>
  <si>
    <t>․노인돌봄공백해소 프로젝트</t>
    <phoneticPr fontId="7" type="noConversion"/>
  </si>
  <si>
    <t>회   =</t>
  </si>
  <si>
    <t xml:space="preserve">명 </t>
  </si>
  <si>
    <t>* 운영비</t>
  </si>
  <si>
    <t>돌봄코디네이터여비</t>
  </si>
  <si>
    <t xml:space="preserve">수용비 </t>
  </si>
  <si>
    <t>․경로당활성화사업</t>
    <phoneticPr fontId="7" type="noConversion"/>
  </si>
  <si>
    <t>․노인자원봉사 활성화 지원사업(선배시민)</t>
    <phoneticPr fontId="7" type="noConversion"/>
  </si>
  <si>
    <t>․신중년인생3모작지원사업(건강신호등)</t>
    <phoneticPr fontId="7" type="noConversion"/>
  </si>
  <si>
    <t>․케어뱅크</t>
    <phoneticPr fontId="7" type="noConversion"/>
  </si>
  <si>
    <t>평생학습캠퍼스       사업수입</t>
    <phoneticPr fontId="7" type="noConversion"/>
  </si>
  <si>
    <t>추경 전 예산(B)</t>
    <phoneticPr fontId="7" type="noConversion"/>
  </si>
  <si>
    <t>추경예산     (A)</t>
    <phoneticPr fontId="7" type="noConversion"/>
  </si>
  <si>
    <t>세입·세출예산 각목 명세서</t>
    <phoneticPr fontId="7" type="noConversion"/>
  </si>
  <si>
    <t>노인자원봉사    활성화사업             (선배시민)</t>
    <phoneticPr fontId="7" type="noConversion"/>
  </si>
  <si>
    <t>노인돌봄공백
해소프로젝트
사업</t>
    <phoneticPr fontId="7" type="noConversion"/>
  </si>
  <si>
    <t>추경 예산       (A)</t>
    <phoneticPr fontId="7" type="noConversion"/>
  </si>
  <si>
    <t>노인돌봄공백              사업수입</t>
    <phoneticPr fontId="7" type="noConversion"/>
  </si>
  <si>
    <t>전문상담사업수입</t>
    <phoneticPr fontId="7" type="noConversion"/>
  </si>
  <si>
    <t>․사회복지공동모금회 지정기탁사업</t>
    <phoneticPr fontId="7" type="noConversion"/>
  </si>
  <si>
    <t>개</t>
    <phoneticPr fontId="7" type="noConversion"/>
  </si>
  <si>
    <t>2436차량 불용매각대</t>
    <phoneticPr fontId="7" type="noConversion"/>
  </si>
  <si>
    <t>도미희</t>
    <phoneticPr fontId="7" type="noConversion"/>
  </si>
  <si>
    <t>허현숙, 이미경</t>
    <phoneticPr fontId="7" type="noConversion"/>
  </si>
  <si>
    <t xml:space="preserve">   - 원예강사와 참여자들을 1:2로 매칭하여 인지와 원예프로그램 함께 진행</t>
  </si>
  <si>
    <t>회 =</t>
  </si>
  <si>
    <t xml:space="preserve"> -사전사후척도검사</t>
  </si>
  <si>
    <t xml:space="preserve"> -평가회</t>
  </si>
  <si>
    <t xml:space="preserve"> -만족도조사(참여자, 강사)</t>
  </si>
  <si>
    <t xml:space="preserve"> -원예활동 프로그램</t>
  </si>
  <si>
    <t xml:space="preserve"> -인지활동 프로그램</t>
  </si>
  <si>
    <t xml:space="preserve"> -참여자 및 강사 오리엔테이션</t>
  </si>
  <si>
    <t xml:space="preserve"> </t>
    <phoneticPr fontId="7" type="noConversion"/>
  </si>
  <si>
    <t>￭ 수행시기 : 5~12월</t>
    <phoneticPr fontId="7" type="noConversion"/>
  </si>
  <si>
    <t>강사비+카드대금</t>
    <phoneticPr fontId="7" type="noConversion"/>
  </si>
  <si>
    <t>인지기능 
향상 및 
정서안정 도모</t>
    <phoneticPr fontId="7" type="noConversion"/>
  </si>
  <si>
    <t xml:space="preserve"> □ 힐링원예 치유텃밭</t>
    <phoneticPr fontId="7" type="noConversion"/>
  </si>
  <si>
    <t>도시농업시민공감체감형사업</t>
    <phoneticPr fontId="7" type="noConversion"/>
  </si>
  <si>
    <t>계</t>
    <phoneticPr fontId="7" type="noConversion"/>
  </si>
  <si>
    <t xml:space="preserve">   - 부산공동모금회 지정기탁사업 응급안전안심서비스 차량구입</t>
    <phoneticPr fontId="7" type="noConversion"/>
  </si>
  <si>
    <t>대</t>
    <phoneticPr fontId="7" type="noConversion"/>
  </si>
  <si>
    <t xml:space="preserve"> -차량구입</t>
    <phoneticPr fontId="7" type="noConversion"/>
  </si>
  <si>
    <t>￭ 수행시기 : 8~12월</t>
    <phoneticPr fontId="7" type="noConversion"/>
  </si>
  <si>
    <t>유류비</t>
    <phoneticPr fontId="7" type="noConversion"/>
  </si>
  <si>
    <t>응급안전안심
서비스
운영효율성 도모</t>
    <phoneticPr fontId="7" type="noConversion"/>
  </si>
  <si>
    <t>응급안전안심
서비스 
차량지원</t>
    <phoneticPr fontId="7" type="noConversion"/>
  </si>
  <si>
    <t>지정기탁</t>
    <phoneticPr fontId="7" type="noConversion"/>
  </si>
  <si>
    <t xml:space="preserve">   - 동아대학교병원 사회공헌단과 김장김치 담그기 및 배분행사 진행</t>
    <phoneticPr fontId="7" type="noConversion"/>
  </si>
  <si>
    <t xml:space="preserve"> -만족도 조사 및 성과 평가</t>
    <phoneticPr fontId="7" type="noConversion"/>
  </si>
  <si>
    <t xml:space="preserve"> -김장김치 생산 및 배분</t>
    <phoneticPr fontId="7" type="noConversion"/>
  </si>
  <si>
    <t xml:space="preserve"> -자원봉사자 오리엔테이션</t>
    <phoneticPr fontId="7" type="noConversion"/>
  </si>
  <si>
    <t xml:space="preserve"> -자원봉사자 모집(동아대학교병원 사회공헌단)</t>
    <phoneticPr fontId="7" type="noConversion"/>
  </si>
  <si>
    <t>￭ 수행시기 : 12월</t>
    <phoneticPr fontId="7" type="noConversion"/>
  </si>
  <si>
    <t>김장행사</t>
    <phoneticPr fontId="7" type="noConversion"/>
  </si>
  <si>
    <t>독거노인의 사회적 지지체계 강화</t>
    <phoneticPr fontId="7" type="noConversion"/>
  </si>
  <si>
    <t>사랑과 
온기를 
가득담은 
김장
김치 나눔 
사업</t>
    <phoneticPr fontId="7" type="noConversion"/>
  </si>
  <si>
    <t>동아대학교병원공모사업</t>
    <phoneticPr fontId="7" type="noConversion"/>
  </si>
  <si>
    <t xml:space="preserve"> - 일과 학습을 병행하여 효율적인 근무환경을 만들고 직원들의 적응 도모</t>
    <phoneticPr fontId="7" type="noConversion"/>
  </si>
  <si>
    <t>회=</t>
    <phoneticPr fontId="7" type="noConversion"/>
  </si>
  <si>
    <t>명</t>
    <phoneticPr fontId="7" type="noConversion"/>
  </si>
  <si>
    <t xml:space="preserve"> - 만족도</t>
    <phoneticPr fontId="7" type="noConversion"/>
  </si>
  <si>
    <t xml:space="preserve"> -프로그램 진행</t>
    <phoneticPr fontId="7" type="noConversion"/>
  </si>
  <si>
    <t xml:space="preserve"> - 참여자 모집</t>
    <phoneticPr fontId="7" type="noConversion"/>
  </si>
  <si>
    <t xml:space="preserve">￭ 수행시기 : 9~10월 </t>
    <phoneticPr fontId="7" type="noConversion"/>
  </si>
  <si>
    <t>독서문화 활동을 통한 활기차고 건강한 노후 생활을 영위하는데 도움을 제공 하고자함.</t>
    <phoneticPr fontId="7" type="noConversion"/>
  </si>
  <si>
    <t xml:space="preserve"> □ 그림책으로 만나는 행복 이야기</t>
    <phoneticPr fontId="7" type="noConversion"/>
  </si>
  <si>
    <t>그림책으로 만나는 행복이야기</t>
    <phoneticPr fontId="7" type="noConversion"/>
  </si>
  <si>
    <t>부산도서관 [노인복지관  독서지원사업]</t>
    <phoneticPr fontId="7" type="noConversion"/>
  </si>
  <si>
    <t xml:space="preserve"> - 스마트 헬스실 시범 운영 : 키오스크 당일 예약제로 운영
 - 기기 및 장비 점검 : 론픽 5종, 바이탈트래커 1종, 인바디 1종, 
    꿈의자전거 1종, 딥다 4종 / 총 12대 일일 단위 점검 
 - 스마트 헬스실을 통한 신체 상태 진단 -&gt; 사회적 처방 -&gt; 운동 프로
   그램 제공 등 건강사례관리사의 퍼스널 트레이닝 지도 </t>
    <phoneticPr fontId="7" type="noConversion"/>
  </si>
  <si>
    <t>회=</t>
    <phoneticPr fontId="56" type="noConversion"/>
  </si>
  <si>
    <t xml:space="preserve"> -꿈의자전거</t>
    <phoneticPr fontId="7" type="noConversion"/>
  </si>
  <si>
    <t xml:space="preserve"> -딥다 4종</t>
    <phoneticPr fontId="7" type="noConversion"/>
  </si>
  <si>
    <t xml:space="preserve"> -론픽 5종</t>
    <phoneticPr fontId="7" type="noConversion"/>
  </si>
  <si>
    <t xml:space="preserve"> -만족도 조사</t>
    <phoneticPr fontId="7" type="noConversion"/>
  </si>
  <si>
    <t xml:space="preserve"> -기기 및 장비 점검</t>
    <phoneticPr fontId="7" type="noConversion"/>
  </si>
  <si>
    <t xml:space="preserve"> -헬스실 운영</t>
    <phoneticPr fontId="7" type="noConversion"/>
  </si>
  <si>
    <t>￭ 목표</t>
    <phoneticPr fontId="7" type="noConversion"/>
  </si>
  <si>
    <t>￭ 수행시기 11~12월</t>
    <phoneticPr fontId="7" type="noConversion"/>
  </si>
  <si>
    <t xml:space="preserve"> □ 스마트 헬스실</t>
    <phoneticPr fontId="7" type="noConversion"/>
  </si>
  <si>
    <t xml:space="preserve"> - 프로그램실 리모델링 : 플랫폼 주 공간이 될 공간 구성</t>
    <phoneticPr fontId="7" type="noConversion"/>
  </si>
  <si>
    <t xml:space="preserve"> - 장비 구축 : 스마트 헬스케어 기기 10종 구축</t>
    <phoneticPr fontId="7" type="noConversion"/>
  </si>
  <si>
    <t>￭ 주요내용</t>
    <phoneticPr fontId="7" type="noConversion"/>
  </si>
  <si>
    <t>개월=</t>
    <phoneticPr fontId="56" type="noConversion"/>
  </si>
  <si>
    <t xml:space="preserve"> -프로그램실 리모델링</t>
    <phoneticPr fontId="7" type="noConversion"/>
  </si>
  <si>
    <t>×</t>
    <phoneticPr fontId="7" type="noConversion"/>
  </si>
  <si>
    <t>개</t>
    <phoneticPr fontId="7" type="noConversion"/>
  </si>
  <si>
    <t xml:space="preserve"> -장비 구축</t>
    <phoneticPr fontId="7" type="noConversion"/>
  </si>
  <si>
    <t>￭ 수행시기 3-12월</t>
    <phoneticPr fontId="7" type="noConversion"/>
  </si>
  <si>
    <t>디지털 복지관 
플랫폼의 
일환으로 
스마트 헬스장 
조성 및 
시범운영</t>
    <phoneticPr fontId="7" type="noConversion"/>
  </si>
  <si>
    <t xml:space="preserve"> □ 플랫 폼 구축</t>
    <phoneticPr fontId="7" type="noConversion"/>
  </si>
  <si>
    <t>사회적        처방프로젝트[다짐]</t>
    <phoneticPr fontId="7" type="noConversion"/>
  </si>
  <si>
    <t>디지털 복지관 플랫폼 구축사업</t>
    <phoneticPr fontId="7" type="noConversion"/>
  </si>
  <si>
    <t xml:space="preserve">￭ 수행시기 : 4~6월 </t>
    <phoneticPr fontId="7" type="noConversion"/>
  </si>
  <si>
    <t>자기 이해를 통해 삶의 효율성 및 만족도를 높이고자 함.</t>
    <phoneticPr fontId="7" type="noConversion"/>
  </si>
  <si>
    <t xml:space="preserve"> □ 미로찾기</t>
    <phoneticPr fontId="7" type="noConversion"/>
  </si>
  <si>
    <t>미(me)로찾기</t>
    <phoneticPr fontId="7" type="noConversion"/>
  </si>
  <si>
    <t>지식정보취약계층</t>
    <phoneticPr fontId="7" type="noConversion"/>
  </si>
  <si>
    <t xml:space="preserve"> - 만족도조사: 월 1회 경로당 회원들의 만족도 조사</t>
    <phoneticPr fontId="7" type="noConversion"/>
  </si>
  <si>
    <t xml:space="preserve"> - 모니터링: 월 1회 경로당 회원 모니터링</t>
    <phoneticPr fontId="7" type="noConversion"/>
  </si>
  <si>
    <t xml:space="preserve"> - 자원연계: 푸드뱅크 등 지역연계, 후원품 지원</t>
    <phoneticPr fontId="7" type="noConversion"/>
  </si>
  <si>
    <t>개소</t>
    <phoneticPr fontId="7" type="noConversion"/>
  </si>
  <si>
    <t xml:space="preserve"> -모니터링</t>
    <phoneticPr fontId="7" type="noConversion"/>
  </si>
  <si>
    <t xml:space="preserve"> -자원연계</t>
    <phoneticPr fontId="7" type="noConversion"/>
  </si>
  <si>
    <t>￭ 수행시기 3월-12월</t>
    <phoneticPr fontId="7" type="noConversion"/>
  </si>
  <si>
    <t xml:space="preserve"> □ 경로당 관리</t>
    <phoneticPr fontId="7" type="noConversion"/>
  </si>
  <si>
    <t xml:space="preserve"> - 건강증진사업 : 건강교육, 치매예방활동, 노인성질환교육 등을 월 3~4회씩 경로당 별 욕구에 맞춰 진행</t>
    <phoneticPr fontId="7" type="noConversion"/>
  </si>
  <si>
    <t xml:space="preserve"> - 특화사업: 어버이날, 명절 등에 맞춰 경로당 특화행사</t>
    <phoneticPr fontId="7" type="noConversion"/>
  </si>
  <si>
    <t>회</t>
    <phoneticPr fontId="7" type="noConversion"/>
  </si>
  <si>
    <t xml:space="preserve"> -건강증진사업</t>
    <phoneticPr fontId="7" type="noConversion"/>
  </si>
  <si>
    <t xml:space="preserve"> -특화사업</t>
    <phoneticPr fontId="7" type="noConversion"/>
  </si>
  <si>
    <t xml:space="preserve"> □ 경로당 프로그램 진행</t>
    <phoneticPr fontId="7" type="noConversion"/>
  </si>
  <si>
    <t xml:space="preserve"> - 경로당, 행복사랑채 모집 : 사업안내 및 참여 신청서 작성</t>
    <phoneticPr fontId="7" type="noConversion"/>
  </si>
  <si>
    <t xml:space="preserve"> -행복사랑채 모집</t>
    <phoneticPr fontId="7" type="noConversion"/>
  </si>
  <si>
    <t xml:space="preserve"> -경로당 모집</t>
    <phoneticPr fontId="7" type="noConversion"/>
  </si>
  <si>
    <t>￭ 수행시기 3월</t>
    <phoneticPr fontId="7" type="noConversion"/>
  </si>
  <si>
    <t>경로당 별 특색에 맞는 프로그램을 제공하여 경로당 마다의 장점을 살라고 건정한 여가문화 조성과 회원들의 심적안정과 건강증진을 통해 삶의 질 향상</t>
    <phoneticPr fontId="7" type="noConversion"/>
  </si>
  <si>
    <t xml:space="preserve"> □ 경로당 모집</t>
    <phoneticPr fontId="7" type="noConversion"/>
  </si>
  <si>
    <t>경로당           활성화사업</t>
    <phoneticPr fontId="7" type="noConversion"/>
  </si>
  <si>
    <t>경로당활성화사업</t>
    <phoneticPr fontId="7" type="noConversion"/>
  </si>
  <si>
    <t xml:space="preserve"> - 모니터링 : 대상자 및 돌봄제공인력 수시 모니터링</t>
    <phoneticPr fontId="7" type="noConversion"/>
  </si>
  <si>
    <t xml:space="preserve"> - 돌봄제공인력 간담회 : 돌봄제공인력 월 간담회</t>
    <phoneticPr fontId="7" type="noConversion"/>
  </si>
  <si>
    <t xml:space="preserve"> - 돌봄제공인력 교육 : 돌봄제공인력 교육</t>
    <phoneticPr fontId="7" type="noConversion"/>
  </si>
  <si>
    <t xml:space="preserve"> - 돌봄네트워크 회의 : 지역 내 돌봄인프라 파악 및 유관기관 네트워크 회의</t>
    <phoneticPr fontId="7" type="noConversion"/>
  </si>
  <si>
    <t xml:space="preserve"> -홍보</t>
    <phoneticPr fontId="7" type="noConversion"/>
  </si>
  <si>
    <t xml:space="preserve"> -돌봄제공인력 간담회</t>
    <phoneticPr fontId="7" type="noConversion"/>
  </si>
  <si>
    <t xml:space="preserve"> -돌봄제공인력 교육</t>
    <phoneticPr fontId="7" type="noConversion"/>
  </si>
  <si>
    <t>사업에 대한 이해도를 높이고 대상자에게 알맞은 서비스 제공을 위하여 수행인력 대상 교육 및 간담회 등 진행</t>
    <phoneticPr fontId="7" type="noConversion"/>
  </si>
  <si>
    <t xml:space="preserve"> □ 서비스 관리</t>
    <phoneticPr fontId="7" type="noConversion"/>
  </si>
  <si>
    <t xml:space="preserve"> - 일상생활지원 : 청소, 장보기 등 일상생활지원</t>
    <phoneticPr fontId="7" type="noConversion"/>
  </si>
  <si>
    <t xml:space="preserve"> - 이동지원 : 대상자 이동지원</t>
    <phoneticPr fontId="7" type="noConversion"/>
  </si>
  <si>
    <t xml:space="preserve"> - 식사지원 : 대상자에게 도시락, 밑반찬, 건강돌봄식지원</t>
    <phoneticPr fontId="7" type="noConversion"/>
  </si>
  <si>
    <t xml:space="preserve"> - 대상자 선정 : 돌봄을 필요로 하는 노인 80명 선정</t>
    <phoneticPr fontId="7" type="noConversion"/>
  </si>
  <si>
    <t xml:space="preserve"> -위기 및 긴급지원</t>
    <phoneticPr fontId="7" type="noConversion"/>
  </si>
  <si>
    <t xml:space="preserve"> -일상생활지원</t>
    <phoneticPr fontId="7" type="noConversion"/>
  </si>
  <si>
    <t xml:space="preserve"> -식사지원</t>
    <phoneticPr fontId="7" type="noConversion"/>
  </si>
  <si>
    <t xml:space="preserve"> -대상자 선정</t>
    <phoneticPr fontId="7" type="noConversion"/>
  </si>
  <si>
    <t>돌봄공백이 있는 노인에게 일상생활의 어려움 해소를 위하여 이동 지원 및 청소, 장보기 등의 일상생활 지원 서비스 제공</t>
    <phoneticPr fontId="7" type="noConversion"/>
  </si>
  <si>
    <t xml:space="preserve"> □ 서비스 제공</t>
    <phoneticPr fontId="7" type="noConversion"/>
  </si>
  <si>
    <t>노인돌봄공백
해소프로젝트
사업</t>
    <phoneticPr fontId="7" type="noConversion"/>
  </si>
  <si>
    <t>노인돌봄공백해소프로젝트사업</t>
    <phoneticPr fontId="7" type="noConversion"/>
  </si>
  <si>
    <t>- 건강증진에 대한 노인들의 높은 관심을 통해 수혜자에게는 신체 건강한 삶을 유지하고 케어할 수 있도록 하고, 신중년 세대의 일자리 창출과 재능을 지역사회에 환원할 수 있는 기회를 제공</t>
    <phoneticPr fontId="7" type="noConversion"/>
  </si>
  <si>
    <t>￭ 주요내용</t>
    <phoneticPr fontId="56" type="noConversion"/>
  </si>
  <si>
    <t>개월   =</t>
    <phoneticPr fontId="7" type="noConversion"/>
  </si>
  <si>
    <t xml:space="preserve"> - 홍보</t>
    <phoneticPr fontId="56" type="noConversion"/>
  </si>
  <si>
    <t xml:space="preserve">명 </t>
    <phoneticPr fontId="7" type="noConversion"/>
  </si>
  <si>
    <t xml:space="preserve"> - 평가회</t>
    <phoneticPr fontId="56" type="noConversion"/>
  </si>
  <si>
    <t>기</t>
    <phoneticPr fontId="7" type="noConversion"/>
  </si>
  <si>
    <t xml:space="preserve"> - 만족도조사</t>
    <phoneticPr fontId="56" type="noConversion"/>
  </si>
  <si>
    <t>회   =</t>
    <phoneticPr fontId="7" type="noConversion"/>
  </si>
  <si>
    <t xml:space="preserve"> - 전문가자문</t>
    <phoneticPr fontId="7" type="noConversion"/>
  </si>
  <si>
    <t xml:space="preserve"> - 참여자 관리</t>
    <phoneticPr fontId="56" type="noConversion"/>
  </si>
  <si>
    <t xml:space="preserve"> - 활동가 관리</t>
    <phoneticPr fontId="7" type="noConversion"/>
  </si>
  <si>
    <t xml:space="preserve"> - 활동가 간담회</t>
    <phoneticPr fontId="7" type="noConversion"/>
  </si>
  <si>
    <t xml:space="preserve"> - 프로그램운영</t>
    <phoneticPr fontId="7" type="noConversion"/>
  </si>
  <si>
    <t xml:space="preserve"> - 오리엔테이션</t>
    <phoneticPr fontId="56" type="noConversion"/>
  </si>
  <si>
    <t>기   =</t>
    <phoneticPr fontId="7" type="noConversion"/>
  </si>
  <si>
    <t xml:space="preserve"> - 참여자모집</t>
    <phoneticPr fontId="7" type="noConversion"/>
  </si>
  <si>
    <t xml:space="preserve"> - 활동가모집</t>
    <phoneticPr fontId="7" type="noConversion"/>
  </si>
  <si>
    <t>￭ 수행시기 : 3-12월 / 수시</t>
    <phoneticPr fontId="56" type="noConversion"/>
  </si>
  <si>
    <t>￭ 중·장년층 재능기부 및 일자리 창출 기회 제공
￭ 1대1 매칭을 통한 맞춤형 건강 관리 서비스를 제공하여 이용자들의 잔존능력 유지 및 질병을 예방함으로써 신체적 체력 강화 및 삶의 질 향상</t>
    <phoneticPr fontId="56" type="noConversion"/>
  </si>
  <si>
    <t>신중년인생3모작</t>
    <phoneticPr fontId="56" type="noConversion"/>
  </si>
  <si>
    <t>신중년인생3모작</t>
    <phoneticPr fontId="7" type="noConversion"/>
  </si>
  <si>
    <t xml:space="preserve"> - 대한민국 선배시민 대회 : 한노협 주최의 부대행사</t>
    <phoneticPr fontId="7" type="noConversion"/>
  </si>
  <si>
    <t xml:space="preserve"> - 지역선배시민 대회 : 부산 선배시민 운영기관들이 함께 마련</t>
    <phoneticPr fontId="7" type="noConversion"/>
  </si>
  <si>
    <t xml:space="preserve"> - 봉사활동 : 월 1회, 노인권익, 세대통합, 임원, 시크릿가든 등 활동</t>
    <phoneticPr fontId="7" type="noConversion"/>
  </si>
  <si>
    <t xml:space="preserve"> - 봉사활동 교육 : 봉사자 교육 및 소양에 대한 교육(1시간, 2회)</t>
    <phoneticPr fontId="7" type="noConversion"/>
  </si>
  <si>
    <t xml:space="preserve"> - 선배시민 필수교육 : 협회 선배시민 강사단 연계교육(2시간)</t>
    <phoneticPr fontId="7" type="noConversion"/>
  </si>
  <si>
    <t xml:space="preserve"> - 자원봉사자 필수교육 : 봉사활동 시작전 안전교육(2시간)</t>
    <phoneticPr fontId="7" type="noConversion"/>
  </si>
  <si>
    <t xml:space="preserve"> -대한민국선배시민대회</t>
    <phoneticPr fontId="7" type="noConversion"/>
  </si>
  <si>
    <t xml:space="preserve"> -지역선배시민대회 참석</t>
    <phoneticPr fontId="7" type="noConversion"/>
  </si>
  <si>
    <t xml:space="preserve"> -선배시민 봉사활동</t>
    <phoneticPr fontId="7" type="noConversion"/>
  </si>
  <si>
    <t xml:space="preserve"> -봉사활동 교육</t>
    <phoneticPr fontId="7" type="noConversion"/>
  </si>
  <si>
    <t xml:space="preserve"> -선배시민 필수교육</t>
    <phoneticPr fontId="7" type="noConversion"/>
  </si>
  <si>
    <t xml:space="preserve"> -자원봉사 필수교육</t>
    <phoneticPr fontId="7" type="noConversion"/>
  </si>
  <si>
    <t xml:space="preserve"> -실무자 교육</t>
    <phoneticPr fontId="7" type="noConversion"/>
  </si>
  <si>
    <t xml:space="preserve"> -봉사자 모집</t>
    <phoneticPr fontId="7" type="noConversion"/>
  </si>
  <si>
    <t>￭ 수행시기 3-11월</t>
    <phoneticPr fontId="7" type="noConversion"/>
  </si>
  <si>
    <t>지역 문제 현안 및 의견을 지역사회로 전달하고, 세대통합 활동을 통해 노인권익 활동에 적극적으로 참여</t>
    <phoneticPr fontId="7" type="noConversion"/>
  </si>
  <si>
    <t xml:space="preserve"> □ 어진샘 선배시민 봉사단</t>
    <phoneticPr fontId="7" type="noConversion"/>
  </si>
  <si>
    <t>어진샘선배   시민봉사단</t>
    <phoneticPr fontId="7" type="noConversion"/>
  </si>
  <si>
    <t>노인자원봉사활성화지원사업</t>
    <phoneticPr fontId="7" type="noConversion"/>
  </si>
  <si>
    <t>- 돌봄봉사활동 시간을 포인트로 축적, 관리하고 돌봄이 필요한 가족 또는 제3자에게 기부하거나  이상 이후에 본인이 사용할 수 있도록 하는 제도</t>
    <phoneticPr fontId="7" type="noConversion"/>
  </si>
  <si>
    <t>분기   =</t>
    <phoneticPr fontId="56" type="noConversion"/>
  </si>
  <si>
    <t xml:space="preserve"> - 돌봄봉사자 보수교육</t>
    <phoneticPr fontId="56" type="noConversion"/>
  </si>
  <si>
    <t xml:space="preserve"> - 돌봄봉사자 간담회</t>
    <phoneticPr fontId="56" type="noConversion"/>
  </si>
  <si>
    <t xml:space="preserve"> - 유관기관 등 협력</t>
    <phoneticPr fontId="56" type="noConversion"/>
  </si>
  <si>
    <t xml:space="preserve"> - 사업홍보</t>
    <phoneticPr fontId="7" type="noConversion"/>
  </si>
  <si>
    <t>건</t>
    <phoneticPr fontId="7" type="noConversion"/>
  </si>
  <si>
    <t xml:space="preserve"> - 적립포인트</t>
    <phoneticPr fontId="7" type="noConversion"/>
  </si>
  <si>
    <t xml:space="preserve"> - 돌봄대상자 연계건수</t>
    <phoneticPr fontId="7" type="noConversion"/>
  </si>
  <si>
    <t xml:space="preserve"> - 돌봄대상자 연계인원</t>
    <phoneticPr fontId="7" type="noConversion"/>
  </si>
  <si>
    <t xml:space="preserve"> - 돌봄봉사자 활동건수</t>
    <phoneticPr fontId="7" type="noConversion"/>
  </si>
  <si>
    <t xml:space="preserve"> - 돌봄봉사자 활동인원</t>
    <phoneticPr fontId="7" type="noConversion"/>
  </si>
  <si>
    <t xml:space="preserve"> - 돌봄봉사자 기초교육인원</t>
    <phoneticPr fontId="7" type="noConversion"/>
  </si>
  <si>
    <t xml:space="preserve"> - 돌봄대상자 발굴인원</t>
    <phoneticPr fontId="7" type="noConversion"/>
  </si>
  <si>
    <t>￭ 수행시기 : 1-12월 / 수시</t>
    <phoneticPr fontId="56" type="noConversion"/>
  </si>
  <si>
    <t>￭노인돌봄 사각지대 해소 및 나눔문화 확산</t>
    <phoneticPr fontId="56" type="noConversion"/>
  </si>
  <si>
    <t>케어뱅크</t>
    <phoneticPr fontId="56" type="noConversion"/>
  </si>
  <si>
    <t>케어뱅크</t>
    <phoneticPr fontId="7" type="noConversion"/>
  </si>
  <si>
    <t>월=</t>
    <phoneticPr fontId="7" type="noConversion"/>
  </si>
  <si>
    <t xml:space="preserve"> - 내부평가</t>
    <phoneticPr fontId="7" type="noConversion"/>
  </si>
  <si>
    <t xml:space="preserve"> - 학습근로자 교육</t>
    <phoneticPr fontId="7" type="noConversion"/>
  </si>
  <si>
    <t xml:space="preserve"> - off jt 식비</t>
    <phoneticPr fontId="7" type="noConversion"/>
  </si>
  <si>
    <t xml:space="preserve"> - HRD 활동비</t>
    <phoneticPr fontId="7" type="noConversion"/>
  </si>
  <si>
    <t xml:space="preserve"> - 기업교사 활동비</t>
    <phoneticPr fontId="7" type="noConversion"/>
  </si>
  <si>
    <t xml:space="preserve">￭ 수행시기 : 1-12월 </t>
    <phoneticPr fontId="7" type="noConversion"/>
  </si>
  <si>
    <t>교사비2+off일비식비2</t>
    <phoneticPr fontId="7" type="noConversion"/>
  </si>
  <si>
    <t>직원교육의 
효과성</t>
    <phoneticPr fontId="7" type="noConversion"/>
  </si>
  <si>
    <t xml:space="preserve"> □ 일학습병행</t>
    <phoneticPr fontId="7" type="noConversion"/>
  </si>
  <si>
    <t>일학습병행</t>
    <phoneticPr fontId="7" type="noConversion"/>
  </si>
  <si>
    <t xml:space="preserve"> - 지식공유네트워크, 직원들의 역랑을 강화</t>
    <phoneticPr fontId="55" type="noConversion"/>
  </si>
  <si>
    <t xml:space="preserve"> - 복지관 이용자 만족도 조사 및 지역주민 욕구조사</t>
    <phoneticPr fontId="55" type="noConversion"/>
  </si>
  <si>
    <t xml:space="preserve"> - 중장기 발전계획 수립</t>
    <phoneticPr fontId="55" type="noConversion"/>
  </si>
  <si>
    <t xml:space="preserve"> - 어진샘 아카데미</t>
    <phoneticPr fontId="55" type="noConversion"/>
  </si>
  <si>
    <t xml:space="preserve"> - 지역사회조사</t>
    <phoneticPr fontId="7" type="noConversion"/>
  </si>
  <si>
    <t xml:space="preserve">￭ 수행시기  1-12월 </t>
    <phoneticPr fontId="7" type="noConversion"/>
  </si>
  <si>
    <t>기관 방향성 설정 및 욕구 파악</t>
    <phoneticPr fontId="7" type="noConversion"/>
  </si>
  <si>
    <t xml:space="preserve"> □ 조사연구사업 </t>
    <phoneticPr fontId="7" type="noConversion"/>
  </si>
  <si>
    <t xml:space="preserve"> - 프로그램 홍보지 및 법인 소식지를 통한 복지관 및 복지관 사업 홍보</t>
    <phoneticPr fontId="55" type="noConversion"/>
  </si>
  <si>
    <t xml:space="preserve"> - 운영계획서 및 사업계획서 발간</t>
    <phoneticPr fontId="7" type="noConversion"/>
  </si>
  <si>
    <t xml:space="preserve"> - 실버대학홍보안내지</t>
    <phoneticPr fontId="7" type="noConversion"/>
  </si>
  <si>
    <t>￭ 수행시기  1-12월  / 수시</t>
    <phoneticPr fontId="7" type="noConversion"/>
  </si>
  <si>
    <t xml:space="preserve"> □ 홍보사업안내 </t>
    <phoneticPr fontId="7" type="noConversion"/>
  </si>
  <si>
    <t xml:space="preserve"> -사업 자문요청</t>
    <phoneticPr fontId="55" type="noConversion"/>
  </si>
  <si>
    <t xml:space="preserve"> -노무 자문요청</t>
    <phoneticPr fontId="55" type="noConversion"/>
  </si>
  <si>
    <t xml:space="preserve"> -행복한 출근길</t>
    <phoneticPr fontId="55" type="noConversion"/>
  </si>
  <si>
    <t xml:space="preserve"> -팀간담회</t>
    <phoneticPr fontId="55" type="noConversion"/>
  </si>
  <si>
    <t xml:space="preserve"> -직원연수</t>
    <phoneticPr fontId="55" type="noConversion"/>
  </si>
  <si>
    <t xml:space="preserve"> -직원워크샵</t>
    <phoneticPr fontId="55" type="noConversion"/>
  </si>
  <si>
    <t xml:space="preserve"> -직원교육</t>
    <phoneticPr fontId="55" type="noConversion"/>
  </si>
  <si>
    <t xml:space="preserve"> □ 역량강화사업</t>
    <phoneticPr fontId="7" type="noConversion"/>
  </si>
  <si>
    <t>연구개발</t>
    <phoneticPr fontId="7" type="noConversion"/>
  </si>
  <si>
    <t>소 계</t>
    <phoneticPr fontId="7" type="noConversion"/>
  </si>
  <si>
    <t xml:space="preserve"> - 월, 분기, 반기 사업평가 및 시군구평가 </t>
    <phoneticPr fontId="7" type="noConversion"/>
  </si>
  <si>
    <t xml:space="preserve"> -지자체 지도점검 </t>
    <phoneticPr fontId="7" type="noConversion"/>
  </si>
  <si>
    <t xml:space="preserve"> -반기 사업평가 </t>
    <phoneticPr fontId="7" type="noConversion"/>
  </si>
  <si>
    <t>X</t>
    <phoneticPr fontId="7" type="noConversion"/>
  </si>
  <si>
    <t xml:space="preserve"> -분기 실적평가</t>
    <phoneticPr fontId="7" type="noConversion"/>
  </si>
  <si>
    <t xml:space="preserve"> -월별 실적 평가 </t>
    <phoneticPr fontId="7" type="noConversion"/>
  </si>
  <si>
    <t xml:space="preserve">￭ 수행시기 1-12월 </t>
    <phoneticPr fontId="7" type="noConversion"/>
  </si>
  <si>
    <t xml:space="preserve"> □ 프로그램 평가 </t>
    <phoneticPr fontId="7" type="noConversion"/>
  </si>
  <si>
    <t xml:space="preserve"> -프로그램 점검</t>
    <phoneticPr fontId="7" type="noConversion"/>
  </si>
  <si>
    <t xml:space="preserve"> □ 프로그램 점검</t>
    <phoneticPr fontId="7" type="noConversion"/>
  </si>
  <si>
    <t xml:space="preserve"> - 관공서 및 기타 외부 지원단체 등에 신규프로그램을 통한 프로포잘 공모</t>
    <phoneticPr fontId="55" type="noConversion"/>
  </si>
  <si>
    <t xml:space="preserve"> -프로포잘 공모 </t>
    <phoneticPr fontId="7" type="noConversion"/>
  </si>
  <si>
    <t xml:space="preserve"> □ 프로그램 개발 </t>
    <phoneticPr fontId="7" type="noConversion"/>
  </si>
  <si>
    <t xml:space="preserve"> -운영위원회</t>
    <phoneticPr fontId="7" type="noConversion"/>
  </si>
  <si>
    <t xml:space="preserve"> -노사협의회 및 산업안전보건위원회</t>
    <phoneticPr fontId="7" type="noConversion"/>
  </si>
  <si>
    <t xml:space="preserve"> -월 업무진단</t>
    <phoneticPr fontId="7" type="noConversion"/>
  </si>
  <si>
    <t xml:space="preserve"> □ 조직관리 </t>
    <phoneticPr fontId="7" type="noConversion"/>
  </si>
  <si>
    <t xml:space="preserve"> -재정분석(상,하반기) </t>
    <phoneticPr fontId="7" type="noConversion"/>
  </si>
  <si>
    <t xml:space="preserve"> -결산보고 </t>
    <phoneticPr fontId="7" type="noConversion"/>
  </si>
  <si>
    <t xml:space="preserve"> -분기 정산보고 </t>
    <phoneticPr fontId="7" type="noConversion"/>
  </si>
  <si>
    <t xml:space="preserve"> -월별 회계점검 </t>
    <phoneticPr fontId="7" type="noConversion"/>
  </si>
  <si>
    <t xml:space="preserve"> -예산 설정 및 추경 (상, 하, 추경)</t>
    <phoneticPr fontId="7" type="noConversion"/>
  </si>
  <si>
    <t xml:space="preserve"> □ 재정관리 </t>
    <phoneticPr fontId="7" type="noConversion"/>
  </si>
  <si>
    <t xml:space="preserve"> -시군구 시설안전점검 보고 </t>
    <phoneticPr fontId="7" type="noConversion"/>
  </si>
  <si>
    <t>월</t>
    <phoneticPr fontId="7" type="noConversion"/>
  </si>
  <si>
    <t xml:space="preserve"> -시설안전관리 </t>
    <phoneticPr fontId="7" type="noConversion"/>
  </si>
  <si>
    <t xml:space="preserve"> □ 시설관리</t>
    <phoneticPr fontId="7" type="noConversion"/>
  </si>
  <si>
    <t xml:space="preserve"> -인사위원회</t>
    <phoneticPr fontId="7" type="noConversion"/>
  </si>
  <si>
    <t xml:space="preserve"> -직원포상</t>
    <phoneticPr fontId="7" type="noConversion"/>
  </si>
  <si>
    <t xml:space="preserve"> -직원성과관리평가 </t>
    <phoneticPr fontId="7" type="noConversion"/>
  </si>
  <si>
    <t xml:space="preserve"> -업무분장 </t>
    <phoneticPr fontId="7" type="noConversion"/>
  </si>
  <si>
    <t xml:space="preserve"> -신규직원 O.T 및 직원상담 </t>
    <phoneticPr fontId="7" type="noConversion"/>
  </si>
  <si>
    <t>￭ 수행시기 1-12월</t>
    <phoneticPr fontId="7" type="noConversion"/>
  </si>
  <si>
    <t xml:space="preserve"> □ 인사관리</t>
    <phoneticPr fontId="7" type="noConversion"/>
  </si>
  <si>
    <t>운영관리</t>
    <phoneticPr fontId="7" type="noConversion"/>
  </si>
  <si>
    <t>조직사업</t>
    <phoneticPr fontId="7" type="noConversion"/>
  </si>
  <si>
    <t xml:space="preserve"> - 노인에 대한 인식 개선 및 권익증진, 소비자 피해예방 등 정기적인 교육 홍보 활동</t>
    <phoneticPr fontId="56" type="noConversion"/>
  </si>
  <si>
    <t xml:space="preserve"> -어진샘 인권위원회</t>
    <phoneticPr fontId="7" type="noConversion"/>
  </si>
  <si>
    <t xml:space="preserve"> -안전사고 모의훈련</t>
    <phoneticPr fontId="7" type="noConversion"/>
  </si>
  <si>
    <t xml:space="preserve"> -안전사고 예방교육</t>
    <phoneticPr fontId="7" type="noConversion"/>
  </si>
  <si>
    <t xml:space="preserve"> -노인인권 관련 교육</t>
    <phoneticPr fontId="7" type="noConversion"/>
  </si>
  <si>
    <t xml:space="preserve"> -양성평등 교육</t>
    <phoneticPr fontId="7" type="noConversion"/>
  </si>
  <si>
    <t xml:space="preserve"> -노인소비자피해예방 교육</t>
    <phoneticPr fontId="7" type="noConversion"/>
  </si>
  <si>
    <t xml:space="preserve"> -노인학대방지 교육</t>
    <phoneticPr fontId="7" type="noConversion"/>
  </si>
  <si>
    <t>￭ 수행시기 : 상,하반기</t>
    <phoneticPr fontId="7" type="noConversion"/>
  </si>
  <si>
    <t xml:space="preserve"> □  노인권익증진교육</t>
    <phoneticPr fontId="7" type="noConversion"/>
  </si>
  <si>
    <t>노인권익     증진사업</t>
    <phoneticPr fontId="7" type="noConversion"/>
  </si>
  <si>
    <t>소  계</t>
    <phoneticPr fontId="7" type="noConversion"/>
  </si>
  <si>
    <t>외부대회 : 동호회 외부 대회 참여</t>
    <phoneticPr fontId="7" type="noConversion"/>
  </si>
  <si>
    <t xml:space="preserve"> - 만족도 조사</t>
    <phoneticPr fontId="7" type="noConversion"/>
  </si>
  <si>
    <t xml:space="preserve"> - 사업 홍보</t>
    <phoneticPr fontId="7" type="noConversion"/>
  </si>
  <si>
    <t xml:space="preserve"> - 모니터링</t>
    <phoneticPr fontId="7" type="noConversion"/>
  </si>
  <si>
    <t xml:space="preserve"> - Thanks 탁구대회</t>
    <phoneticPr fontId="7" type="noConversion"/>
  </si>
  <si>
    <t xml:space="preserve"> - 외부활동 참가</t>
    <phoneticPr fontId="7" type="noConversion"/>
  </si>
  <si>
    <t>￭ 수행시기 : 1-12월 / 수시</t>
    <phoneticPr fontId="7" type="noConversion"/>
  </si>
  <si>
    <t xml:space="preserve"> □ 동호회 관리</t>
    <phoneticPr fontId="7" type="noConversion"/>
  </si>
  <si>
    <t xml:space="preserve"> - 독서동호회 활동</t>
    <phoneticPr fontId="7" type="noConversion"/>
  </si>
  <si>
    <t>친선탁구대회 상금</t>
    <phoneticPr fontId="7" type="noConversion"/>
  </si>
  <si>
    <t xml:space="preserve"> - 탁구동호회 활동</t>
    <phoneticPr fontId="7" type="noConversion"/>
  </si>
  <si>
    <t xml:space="preserve"> - 영화동호회 활동</t>
    <phoneticPr fontId="7" type="noConversion"/>
  </si>
  <si>
    <t xml:space="preserve"> □ 동호회 활동</t>
    <phoneticPr fontId="7" type="noConversion"/>
  </si>
  <si>
    <t xml:space="preserve"> - 독서동호회 모집</t>
    <phoneticPr fontId="7" type="noConversion"/>
  </si>
  <si>
    <t xml:space="preserve"> - 탁구동호회 모집</t>
    <phoneticPr fontId="7" type="noConversion"/>
  </si>
  <si>
    <t xml:space="preserve"> - 영화동호회 모집</t>
    <phoneticPr fontId="7" type="noConversion"/>
  </si>
  <si>
    <t xml:space="preserve"> □ 동호회 모집</t>
    <phoneticPr fontId="7" type="noConversion"/>
  </si>
  <si>
    <t>동호회사업</t>
    <phoneticPr fontId="7" type="noConversion"/>
  </si>
  <si>
    <t xml:space="preserve">소계 </t>
    <phoneticPr fontId="7" type="noConversion"/>
  </si>
  <si>
    <t xml:space="preserve"> - 선정회의 : 봉사단별 선정기준에 따라 봉사자 선정</t>
    <phoneticPr fontId="7" type="noConversion"/>
  </si>
  <si>
    <t xml:space="preserve"> - 연하장 발송 : 한해 활동의 감사를 표하는 연하장 발송</t>
    <phoneticPr fontId="7" type="noConversion"/>
  </si>
  <si>
    <t xml:space="preserve"> - 감사의 날 : 노고치하를 위한 감사의 날</t>
    <phoneticPr fontId="7" type="noConversion"/>
  </si>
  <si>
    <t xml:space="preserve"> - 봉사단별 간담회 : 상,하반기 봉사단별 간담회 실시, 활동 논의 </t>
    <phoneticPr fontId="7" type="noConversion"/>
  </si>
  <si>
    <t xml:space="preserve"> - 봉사왕 선발 : 상하반기마다 봉사활동 횟수가 가장 많은 봉사자 선발</t>
    <phoneticPr fontId="7" type="noConversion"/>
  </si>
  <si>
    <t xml:space="preserve"> - 문화공연관람 : 봉사 활동의 노고 취하를 위한 문화공연관람 진행</t>
    <phoneticPr fontId="7" type="noConversion"/>
  </si>
  <si>
    <t xml:space="preserve"> - 봉사자활동교육 : 신규 및 기존봉사자를 위한 봉사자의 욕구를 반영한 교육 진행</t>
    <phoneticPr fontId="7" type="noConversion"/>
  </si>
  <si>
    <t xml:space="preserve"> - 경로식당봉사단 : 경로식당에서의 배식, 설거지 등 업무 보조 활동</t>
    <phoneticPr fontId="56" type="noConversion"/>
  </si>
  <si>
    <t xml:space="preserve"> - 힐링메이커봉사단 : 또래 동료상담가 육성을 위한 활동</t>
    <phoneticPr fontId="56" type="noConversion"/>
  </si>
  <si>
    <t xml:space="preserve"> - 임원봉사단 : 실버대학내 임원분들 활동(학생회의실 관리, 교실 정리, 어진샘 에티켓 캠페인 등)을 봉사실적으로 등록하여 지원</t>
    <phoneticPr fontId="55" type="noConversion"/>
  </si>
  <si>
    <t xml:space="preserve"> - 재능기부봉사단 : 재능기부활동 및 복지관 내외 멘토링 봉사활동(공연, 수지침, 치매예방교육, 종이접기 등)</t>
    <phoneticPr fontId="55" type="noConversion"/>
  </si>
  <si>
    <t xml:space="preserve"> - 노인자원봉사를 희망하는 만 60세 이상 모집</t>
    <phoneticPr fontId="55" type="noConversion"/>
  </si>
  <si>
    <t xml:space="preserve"> -선정회의</t>
    <phoneticPr fontId="7" type="noConversion"/>
  </si>
  <si>
    <t>개월=</t>
    <phoneticPr fontId="7" type="noConversion"/>
  </si>
  <si>
    <t xml:space="preserve"> -사업 홍보</t>
    <phoneticPr fontId="7" type="noConversion"/>
  </si>
  <si>
    <t>사회참여 및 권익증진사업</t>
    <phoneticPr fontId="7" type="noConversion"/>
  </si>
  <si>
    <t xml:space="preserve"> -연하장 발송</t>
    <phoneticPr fontId="7" type="noConversion"/>
  </si>
  <si>
    <t xml:space="preserve"> -만족도조사</t>
    <phoneticPr fontId="7" type="noConversion"/>
  </si>
  <si>
    <t xml:space="preserve"> -중도탈락자 관리</t>
    <phoneticPr fontId="7" type="noConversion"/>
  </si>
  <si>
    <t xml:space="preserve"> -상담</t>
    <phoneticPr fontId="7" type="noConversion"/>
  </si>
  <si>
    <t xml:space="preserve"> -감사의 날 </t>
    <phoneticPr fontId="7" type="noConversion"/>
  </si>
  <si>
    <t xml:space="preserve"> -봉사단별 간담회</t>
    <phoneticPr fontId="7" type="noConversion"/>
  </si>
  <si>
    <t xml:space="preserve"> -봉사왕 선발</t>
    <phoneticPr fontId="7" type="noConversion"/>
  </si>
  <si>
    <t xml:space="preserve"> -문화공연관람</t>
    <phoneticPr fontId="7" type="noConversion"/>
  </si>
  <si>
    <t xml:space="preserve"> -봉사자활동 교육</t>
    <phoneticPr fontId="55" type="noConversion"/>
  </si>
  <si>
    <t>￭ 수행시기 : 1-2월 / 수시</t>
    <phoneticPr fontId="7" type="noConversion"/>
  </si>
  <si>
    <t xml:space="preserve"> □ 노인자원봉사사업 관리</t>
    <phoneticPr fontId="7" type="noConversion"/>
  </si>
  <si>
    <t>상품권</t>
    <phoneticPr fontId="7" type="noConversion"/>
  </si>
  <si>
    <t>노인자원봉사</t>
    <phoneticPr fontId="7" type="noConversion"/>
  </si>
  <si>
    <t xml:space="preserve"> - 수요처관리</t>
    <phoneticPr fontId="7" type="noConversion"/>
  </si>
  <si>
    <t xml:space="preserve"> - 지역 내 환경정비 지원</t>
    <phoneticPr fontId="7" type="noConversion"/>
  </si>
  <si>
    <t xml:space="preserve"> □환경정비지킴이봉사</t>
    <phoneticPr fontId="7" type="noConversion"/>
  </si>
  <si>
    <t>사회참여     지원사업     (노인일자리)</t>
    <phoneticPr fontId="7" type="noConversion"/>
  </si>
  <si>
    <t>사회참여및권익증진사업</t>
    <phoneticPr fontId="7" type="noConversion"/>
  </si>
  <si>
    <t xml:space="preserve"> - 골목, 유휴 공간, 지저분하게 쓰레기로 방치된 도심 자투리 공간을 활용하여 지역주민들과 함께 텃밭정원을 조성하는 사업</t>
    <phoneticPr fontId="55" type="noConversion"/>
  </si>
  <si>
    <t xml:space="preserve"> -홍보</t>
    <phoneticPr fontId="55" type="noConversion"/>
  </si>
  <si>
    <t xml:space="preserve"> -평가회</t>
    <phoneticPr fontId="55" type="noConversion"/>
  </si>
  <si>
    <t xml:space="preserve"> -간담회</t>
    <phoneticPr fontId="55" type="noConversion"/>
  </si>
  <si>
    <t xml:space="preserve">주 </t>
    <phoneticPr fontId="7" type="noConversion"/>
  </si>
  <si>
    <t xml:space="preserve"> -텃밭활동</t>
    <phoneticPr fontId="55" type="noConversion"/>
  </si>
  <si>
    <t xml:space="preserve"> -참여자 모집</t>
    <phoneticPr fontId="7" type="noConversion"/>
  </si>
  <si>
    <t>￭ 수행시기 : 3-12월 / 수시</t>
    <phoneticPr fontId="7" type="noConversion"/>
  </si>
  <si>
    <t xml:space="preserve"> □ 도심텃밭정원(마음가드닝 공동체 활동)</t>
    <phoneticPr fontId="7" type="noConversion"/>
  </si>
  <si>
    <t>도시농업 체험 기회 제공 및 소통과 나눔 의 공동체 문화 확산</t>
    <phoneticPr fontId="7" type="noConversion"/>
  </si>
  <si>
    <t>전입세대들의 지역 내 빠른 적응 및 복지서비스 지원체계 구축</t>
    <phoneticPr fontId="7" type="noConversion"/>
  </si>
  <si>
    <t xml:space="preserve"> -업무협약 및 협력사업 : 지역 내 유관기관 및 단체의 욕구 파악을 통한 행사 및 사업 연계를 통한 지역사회 활성화에 기여</t>
    <phoneticPr fontId="7" type="noConversion"/>
  </si>
  <si>
    <t xml:space="preserve">지자체 및 복지기관들과의 복지네트워크 구축 </t>
    <phoneticPr fontId="7" type="noConversion"/>
  </si>
  <si>
    <t>지역복지연계</t>
    <phoneticPr fontId="7" type="noConversion"/>
  </si>
  <si>
    <t>지역 조직 및 세대통합사업</t>
    <phoneticPr fontId="7" type="noConversion"/>
  </si>
  <si>
    <t>외부지원사업을 통한 내부 예산 감소</t>
    <phoneticPr fontId="7" type="noConversion"/>
  </si>
  <si>
    <t>후원활동 증가로 횟수 조정</t>
    <phoneticPr fontId="7" type="noConversion"/>
  </si>
  <si>
    <t xml:space="preserve"> -후원 홍보</t>
    <phoneticPr fontId="7" type="noConversion"/>
  </si>
  <si>
    <t>지역사회 후원 활성화를 통한 자원을 효율성 도모</t>
    <phoneticPr fontId="7" type="noConversion"/>
  </si>
  <si>
    <t xml:space="preserve"> -만족도조사: 자원봉사활동 만족도 조사</t>
    <phoneticPr fontId="7" type="noConversion"/>
  </si>
  <si>
    <t xml:space="preserve"> -연하장발송: 한해 활동의 감사를 표하는 연하장 발송</t>
    <phoneticPr fontId="7" type="noConversion"/>
  </si>
  <si>
    <t xml:space="preserve"> -식권 및 포상지원: 식권 및 봉사왕 선정</t>
    <phoneticPr fontId="7" type="noConversion"/>
  </si>
  <si>
    <t xml:space="preserve"> -감사의날: 노고취하를 위한 감사의 날</t>
    <phoneticPr fontId="7" type="noConversion"/>
  </si>
  <si>
    <t xml:space="preserve"> -활동상담: 신규활동상담, 활동관련 고충상담</t>
    <phoneticPr fontId="7" type="noConversion"/>
  </si>
  <si>
    <t xml:space="preserve"> -교육 및 간담회: 연 1회 봉사자 교육 및 간담회</t>
    <phoneticPr fontId="7" type="noConversion"/>
  </si>
  <si>
    <t xml:space="preserve"> -상담, 재능기부, 후생복지 및 업무보조 등의 자원봉사활동 진행 </t>
    <phoneticPr fontId="56" type="noConversion"/>
  </si>
  <si>
    <t xml:space="preserve"> -지역사회 및 VMS등의 홍보를 통한 자원봉사자 및 봉사단 발굴</t>
    <phoneticPr fontId="55" type="noConversion"/>
  </si>
  <si>
    <t xml:space="preserve"> -사업홍보</t>
    <phoneticPr fontId="7" type="noConversion"/>
  </si>
  <si>
    <t xml:space="preserve"> -식권 및 포상지원</t>
    <phoneticPr fontId="7" type="noConversion"/>
  </si>
  <si>
    <t xml:space="preserve"> -감사의날</t>
    <phoneticPr fontId="7" type="noConversion"/>
  </si>
  <si>
    <t xml:space="preserve"> -봉사자 사전 OT</t>
    <phoneticPr fontId="7" type="noConversion"/>
  </si>
  <si>
    <t xml:space="preserve"> -자원봉사자 교육 및 간담회</t>
    <phoneticPr fontId="7" type="noConversion"/>
  </si>
  <si>
    <t xml:space="preserve"> -자원봉사 활동 </t>
    <phoneticPr fontId="7" type="noConversion"/>
  </si>
  <si>
    <t>단체=</t>
    <phoneticPr fontId="7" type="noConversion"/>
  </si>
  <si>
    <t xml:space="preserve"> -자원봉사단 모집 </t>
    <phoneticPr fontId="7" type="noConversion"/>
  </si>
  <si>
    <t xml:space="preserve"> -자원봉사자 모집  </t>
    <phoneticPr fontId="7" type="noConversion"/>
  </si>
  <si>
    <t>￭ 수행시기 : 1월~12월/연중</t>
    <phoneticPr fontId="7" type="noConversion"/>
  </si>
  <si>
    <t>자원봉사자를 통한 서비스 확대하여 제공하고, 봉사자들의 역량강화 및 및 동기 부여</t>
    <phoneticPr fontId="7" type="noConversion"/>
  </si>
  <si>
    <t xml:space="preserve"> □ 일반자원봉사사업</t>
    <phoneticPr fontId="7" type="noConversion"/>
  </si>
  <si>
    <t>지역자원개발</t>
    <phoneticPr fontId="7" type="noConversion"/>
  </si>
  <si>
    <t xml:space="preserve"> -행사참여지원 : 각종 대회 및 행사 참여시 지원</t>
    <phoneticPr fontId="55" type="noConversion"/>
  </si>
  <si>
    <t xml:space="preserve"> -노인의달 행사:노인의달 10월 맞이하여 행사</t>
    <phoneticPr fontId="7" type="noConversion"/>
  </si>
  <si>
    <t xml:space="preserve"> -문화행사 이벤트 : 개관 이벤트 행사</t>
    <phoneticPr fontId="7" type="noConversion"/>
  </si>
  <si>
    <t xml:space="preserve"> -명절맞이행사 : 설, 추석을 맞아 이용자들을 대상으로 행사</t>
    <phoneticPr fontId="7" type="noConversion"/>
  </si>
  <si>
    <t xml:space="preserve"> -작품전시회: 희망자들을 대상으로 관내외 전시</t>
    <phoneticPr fontId="55" type="noConversion"/>
  </si>
  <si>
    <t xml:space="preserve"> -디지털체험데이: 복지관 이용자들 대상으로 다양한 디지털 기기 활용</t>
    <phoneticPr fontId="55" type="noConversion"/>
  </si>
  <si>
    <t xml:space="preserve"> -서예입춘방이벤트 : 입춘을 맞아 어르신들의 재능기부</t>
    <phoneticPr fontId="55" type="noConversion"/>
  </si>
  <si>
    <t xml:space="preserve"> -어버이날 행사 : 5월 8일 어버이날을 맞아 이용자들을 대상으로 행사</t>
    <phoneticPr fontId="55" type="noConversion"/>
  </si>
  <si>
    <t xml:space="preserve"> -디지털체험데이</t>
    <phoneticPr fontId="7" type="noConversion"/>
  </si>
  <si>
    <t xml:space="preserve"> -입춘방 이벤트</t>
    <phoneticPr fontId="7" type="noConversion"/>
  </si>
  <si>
    <t xml:space="preserve"> □ 문화행사</t>
    <phoneticPr fontId="7" type="noConversion"/>
  </si>
  <si>
    <t>문화행사</t>
    <phoneticPr fontId="7" type="noConversion"/>
  </si>
  <si>
    <t xml:space="preserve"> - 이용자들 욕구에 맞춘 전문 강좌</t>
    <phoneticPr fontId="55" type="noConversion"/>
  </si>
  <si>
    <t>과목</t>
    <phoneticPr fontId="7" type="noConversion"/>
  </si>
  <si>
    <t xml:space="preserve"> -특별강좌</t>
    <phoneticPr fontId="7" type="noConversion"/>
  </si>
  <si>
    <t>강시비</t>
    <phoneticPr fontId="7" type="noConversion"/>
  </si>
  <si>
    <t xml:space="preserve"> □ 어진샘 평생학습 캠퍼스</t>
    <phoneticPr fontId="7" type="noConversion"/>
  </si>
  <si>
    <t>어진샘 평생 학습 캠퍼스</t>
    <phoneticPr fontId="7" type="noConversion"/>
  </si>
  <si>
    <t xml:space="preserve"> - 실버대학 회원들의 자조모임 및 친목도모를 위한 프로그램을 진행함.</t>
    <phoneticPr fontId="55" type="noConversion"/>
  </si>
  <si>
    <t xml:space="preserve"> -실버대학 만족도조사</t>
    <phoneticPr fontId="7" type="noConversion"/>
  </si>
  <si>
    <t xml:space="preserve"> -학생회장 선출</t>
    <phoneticPr fontId="7" type="noConversion"/>
  </si>
  <si>
    <t xml:space="preserve"> -회원 안내</t>
    <phoneticPr fontId="7" type="noConversion"/>
  </si>
  <si>
    <t>기=</t>
    <phoneticPr fontId="7" type="noConversion"/>
  </si>
  <si>
    <t>개반</t>
    <phoneticPr fontId="7" type="noConversion"/>
  </si>
  <si>
    <t>케이스</t>
    <phoneticPr fontId="7" type="noConversion"/>
  </si>
  <si>
    <t xml:space="preserve"> -사례관리</t>
    <phoneticPr fontId="7" type="noConversion"/>
  </si>
  <si>
    <t xml:space="preserve"> -특강프로그램</t>
    <phoneticPr fontId="7" type="noConversion"/>
  </si>
  <si>
    <t xml:space="preserve"> -신규회원 생활만족도 검사(사전사후)</t>
    <phoneticPr fontId="7" type="noConversion"/>
  </si>
  <si>
    <t xml:space="preserve"> -실버대학 운영위원회</t>
    <phoneticPr fontId="7" type="noConversion"/>
  </si>
  <si>
    <t>임원모임 식사</t>
    <phoneticPr fontId="7" type="noConversion"/>
  </si>
  <si>
    <t xml:space="preserve"> -임원역량강화프로그램</t>
    <phoneticPr fontId="7" type="noConversion"/>
  </si>
  <si>
    <t xml:space="preserve"> - 프로그램 강사의 원활한 활동을 위한 관리 및 동기부여를 제공하고자함.</t>
    <phoneticPr fontId="55" type="noConversion"/>
  </si>
  <si>
    <t>실버대학 수강생 및 강사를 체계적이고 전문적으로 관리하여 만족도 향상</t>
    <phoneticPr fontId="7" type="noConversion"/>
  </si>
  <si>
    <t xml:space="preserve"> -이벤트 : 아름인도서관 이용자들을 대상으로 상, 하반기 이벤트</t>
    <phoneticPr fontId="7" type="noConversion"/>
  </si>
  <si>
    <t xml:space="preserve"> -도서관 운영위원모임 : 도서관 운영위원모임을 분기마다 진행함</t>
    <phoneticPr fontId="7" type="noConversion"/>
  </si>
  <si>
    <t xml:space="preserve"> -대출 : 지역주민 및 이용자들에게 도서관 책 대여의 기회제공</t>
    <phoneticPr fontId="7" type="noConversion"/>
  </si>
  <si>
    <t xml:space="preserve"> -도서관이용자 : 도서관을 통해 지역 주민 및 이용자들에게 문화 공간의 기회제공</t>
    <phoneticPr fontId="7" type="noConversion"/>
  </si>
  <si>
    <t xml:space="preserve"> -신규회원가입 : 아름인도서관 이용을 희망하는 지역주민 및 이용자 가입</t>
    <phoneticPr fontId="7" type="noConversion"/>
  </si>
  <si>
    <t xml:space="preserve"> -이벤트</t>
    <phoneticPr fontId="7" type="noConversion"/>
  </si>
  <si>
    <t>명×</t>
    <phoneticPr fontId="7" type="noConversion"/>
  </si>
  <si>
    <t xml:space="preserve"> -도서관 운영위원모임</t>
    <phoneticPr fontId="7" type="noConversion"/>
  </si>
  <si>
    <t xml:space="preserve"> -대출</t>
    <phoneticPr fontId="7" type="noConversion"/>
  </si>
  <si>
    <t>문화복합공간으로 휴게 및 독서를         통한 사회관계망 향상</t>
    <phoneticPr fontId="7" type="noConversion"/>
  </si>
  <si>
    <t xml:space="preserve"> □ 아름인도서관</t>
    <phoneticPr fontId="55" type="noConversion"/>
  </si>
  <si>
    <t>아름인도서관</t>
    <phoneticPr fontId="7" type="noConversion"/>
  </si>
  <si>
    <t xml:space="preserve">  -타자 기초 : 치매 예방을 위한 타자 기초반 개설(인지접목프로그램)</t>
    <phoneticPr fontId="7" type="noConversion"/>
  </si>
  <si>
    <t xml:space="preserve">  -정보화교육 : 이용자의 욕구에 부응한 컴퓨터 강좌를 개설하여 진행</t>
    <phoneticPr fontId="7" type="noConversion"/>
  </si>
  <si>
    <t xml:space="preserve"> -키오스크(13개반)</t>
    <phoneticPr fontId="7" type="noConversion"/>
  </si>
  <si>
    <t xml:space="preserve"> -취미교양:이용자의 욕구에 부응한 취미교양강좌를 개설하여 진행 </t>
    <phoneticPr fontId="7" type="noConversion"/>
  </si>
  <si>
    <t xml:space="preserve"> ￭ 주요내용</t>
    <phoneticPr fontId="7" type="noConversion"/>
  </si>
  <si>
    <t xml:space="preserve"> -노래교실</t>
    <phoneticPr fontId="7" type="noConversion"/>
  </si>
  <si>
    <t>취미교양</t>
    <phoneticPr fontId="7" type="noConversion"/>
  </si>
  <si>
    <t xml:space="preserve"> -문인화(1개반)</t>
    <phoneticPr fontId="7" type="noConversion"/>
  </si>
  <si>
    <t xml:space="preserve"> -서예교실(1개반)</t>
    <phoneticPr fontId="7" type="noConversion"/>
  </si>
  <si>
    <t>강사비</t>
    <phoneticPr fontId="7" type="noConversion"/>
  </si>
  <si>
    <t xml:space="preserve"> □ 취미교양</t>
    <phoneticPr fontId="7" type="noConversion"/>
  </si>
  <si>
    <t xml:space="preserve"> -ABC반</t>
    <phoneticPr fontId="56" type="noConversion"/>
  </si>
  <si>
    <t xml:space="preserve"> -실용영어</t>
    <phoneticPr fontId="56" type="noConversion"/>
  </si>
  <si>
    <t xml:space="preserve"> -일어교실(3개반)</t>
    <phoneticPr fontId="7" type="noConversion"/>
  </si>
  <si>
    <t xml:space="preserve"> -영어교실(3개반)</t>
    <phoneticPr fontId="56" type="noConversion"/>
  </si>
  <si>
    <t xml:space="preserve"> -영어회화(2개반)</t>
    <phoneticPr fontId="56" type="noConversion"/>
  </si>
  <si>
    <t xml:space="preserve"> □ 외국어교육</t>
    <phoneticPr fontId="7" type="noConversion"/>
  </si>
  <si>
    <t xml:space="preserve"> -건강교육 : 이용자 욕구에 부응한 건강교육강좌 개설</t>
    <phoneticPr fontId="7" type="noConversion"/>
  </si>
  <si>
    <t xml:space="preserve"> -기체조</t>
    <phoneticPr fontId="7" type="noConversion"/>
  </si>
  <si>
    <t xml:space="preserve"> -라인댄스(3개반)</t>
    <phoneticPr fontId="7" type="noConversion"/>
  </si>
  <si>
    <t xml:space="preserve"> -탁구교실(5개반)</t>
    <phoneticPr fontId="7" type="noConversion"/>
  </si>
  <si>
    <t xml:space="preserve"> -복고댄스</t>
    <phoneticPr fontId="7" type="noConversion"/>
  </si>
  <si>
    <t xml:space="preserve"> -건강요가(3개반)</t>
    <phoneticPr fontId="7" type="noConversion"/>
  </si>
  <si>
    <t xml:space="preserve"> -밸리댄스</t>
    <phoneticPr fontId="7" type="noConversion"/>
  </si>
  <si>
    <t xml:space="preserve"> -가요댄스(2개반)</t>
    <phoneticPr fontId="7" type="noConversion"/>
  </si>
  <si>
    <t xml:space="preserve"> -한국무용</t>
    <phoneticPr fontId="7" type="noConversion"/>
  </si>
  <si>
    <t xml:space="preserve"> -단전호흡(2개반)</t>
    <phoneticPr fontId="7" type="noConversion"/>
  </si>
  <si>
    <t>어르신들의 배움에 대한 욕구해결 및 평생교육         기회 제공</t>
    <phoneticPr fontId="7" type="noConversion"/>
  </si>
  <si>
    <t xml:space="preserve"> □ 건강교육</t>
    <phoneticPr fontId="7" type="noConversion"/>
  </si>
  <si>
    <t>건강교육</t>
    <phoneticPr fontId="7" type="noConversion"/>
  </si>
  <si>
    <t>평생교육및취미여가지원사업</t>
    <phoneticPr fontId="7" type="noConversion"/>
  </si>
  <si>
    <t xml:space="preserve"> - 다양한 만들기 활동을 통하여 참여자들의 인지자극을 도모하는 프로그램 </t>
    <phoneticPr fontId="7" type="noConversion"/>
  </si>
  <si>
    <t xml:space="preserve"> - 만들기활동 프로그램</t>
    <phoneticPr fontId="7" type="noConversion"/>
  </si>
  <si>
    <t xml:space="preserve"> - 참여자 선정</t>
    <phoneticPr fontId="56" type="noConversion"/>
  </si>
  <si>
    <t>￭ 수행시기 : 10~12월 / 주1회</t>
    <phoneticPr fontId="7" type="noConversion"/>
  </si>
  <si>
    <t>소근육향상</t>
    <phoneticPr fontId="7" type="noConversion"/>
  </si>
  <si>
    <t xml:space="preserve"> □ 조물조물 만들기 교실</t>
    <phoneticPr fontId="7" type="noConversion"/>
  </si>
  <si>
    <t xml:space="preserve"> - 수 계산, 메모리 카드, 타일 조합 등 대상자들의 뇌자극 훈련 실시 </t>
    <phoneticPr fontId="7" type="noConversion"/>
  </si>
  <si>
    <t xml:space="preserve"> - 만족도조사</t>
    <phoneticPr fontId="7" type="noConversion"/>
  </si>
  <si>
    <t xml:space="preserve"> - 평가회</t>
    <phoneticPr fontId="7" type="noConversion"/>
  </si>
  <si>
    <t xml:space="preserve"> - 보드게임프로그램</t>
    <phoneticPr fontId="7" type="noConversion"/>
  </si>
  <si>
    <t xml:space="preserve"> - 참여자 선정</t>
    <phoneticPr fontId="7" type="noConversion"/>
  </si>
  <si>
    <t>￭ 수행시기 : 2월, 7월, 11월 / 주1회</t>
    <phoneticPr fontId="7" type="noConversion"/>
  </si>
  <si>
    <t>다양한 보드게임을 통한 인지예방활동 및 흥미도모</t>
    <phoneticPr fontId="7" type="noConversion"/>
  </si>
  <si>
    <t xml:space="preserve"> □ 보드게임프로그램</t>
    <phoneticPr fontId="7" type="noConversion"/>
  </si>
  <si>
    <t xml:space="preserve"> - 위험군들을 대상으로 치매예방 종합프로그램 진행</t>
    <phoneticPr fontId="7" type="noConversion"/>
  </si>
  <si>
    <t xml:space="preserve"> - 정서 영역</t>
    <phoneticPr fontId="56" type="noConversion"/>
  </si>
  <si>
    <t xml:space="preserve"> - 식습관영역</t>
    <phoneticPr fontId="56" type="noConversion"/>
  </si>
  <si>
    <t xml:space="preserve"> - 신체기능영역</t>
    <phoneticPr fontId="56" type="noConversion"/>
  </si>
  <si>
    <t xml:space="preserve"> - 사회성영역</t>
    <phoneticPr fontId="56" type="noConversion"/>
  </si>
  <si>
    <t xml:space="preserve"> - 인지기능영역</t>
    <phoneticPr fontId="56" type="noConversion"/>
  </si>
  <si>
    <t>￭ 수행시기 : 2-8월(위험군) / 주1회</t>
    <phoneticPr fontId="7" type="noConversion"/>
  </si>
  <si>
    <t>인지검사를 통해   위험군으로 나타난 분들을 대상으로   집단 인지        훈련 실시</t>
    <phoneticPr fontId="7" type="noConversion"/>
  </si>
  <si>
    <t xml:space="preserve"> □ 위험군 집단인지프로그램</t>
    <phoneticPr fontId="56" type="noConversion"/>
  </si>
  <si>
    <t xml:space="preserve"> - 사업홍보 : 참여자모집, 프로그램 진행사항 등에 따른 홍보</t>
    <phoneticPr fontId="7" type="noConversion"/>
  </si>
  <si>
    <t xml:space="preserve"> - 사례관리 : 일반군, 위험군, 고위험군 인지 사례관리를 통해 개인별 인지 서비스 계획 및 서비스 평가 진행 </t>
    <phoneticPr fontId="7" type="noConversion"/>
  </si>
  <si>
    <t xml:space="preserve"> - 치매극복의 날 맞이 유관기관 연계하여 치매예방 홍보 및 치매 검사, 치매 훈련 체험 진행</t>
    <phoneticPr fontId="7" type="noConversion"/>
  </si>
  <si>
    <t xml:space="preserve"> - 보호자 상담 및 안내문 전달 : 치매 관련 정보 및 내담자 관련 보호자 상담</t>
    <phoneticPr fontId="7" type="noConversion"/>
  </si>
  <si>
    <t xml:space="preserve"> - 일반군(상하반기 1회), 위험군(월1회), 고위험군(월2회)  </t>
    <phoneticPr fontId="7" type="noConversion"/>
  </si>
  <si>
    <t xml:space="preserve"> - 개인상담 및 인지훈련:이용자들의 인지상태를 검사하여 결과에 따라 수준별(일반군, 위험군, 고위험그룹) 인지훈련 방법 안내</t>
    <phoneticPr fontId="7" type="noConversion"/>
  </si>
  <si>
    <t xml:space="preserve"> - 인지검사, 각PG 사전사후검사 포함</t>
    <phoneticPr fontId="7" type="noConversion"/>
  </si>
  <si>
    <t>명</t>
    <phoneticPr fontId="56" type="noConversion"/>
  </si>
  <si>
    <t xml:space="preserve"> - 사례관리</t>
    <phoneticPr fontId="7" type="noConversion"/>
  </si>
  <si>
    <t xml:space="preserve"> </t>
    <phoneticPr fontId="56" type="noConversion"/>
  </si>
  <si>
    <t xml:space="preserve"> - 치매극복의 날 </t>
    <phoneticPr fontId="7" type="noConversion"/>
  </si>
  <si>
    <t xml:space="preserve"> - 보호자 상담 및 안내문 전달</t>
    <phoneticPr fontId="7" type="noConversion"/>
  </si>
  <si>
    <t xml:space="preserve"> - 고위험군 상담 및 인지훈련</t>
    <phoneticPr fontId="7" type="noConversion"/>
  </si>
  <si>
    <t xml:space="preserve"> - 위험군 상담 및 인지훈련</t>
    <phoneticPr fontId="7" type="noConversion"/>
  </si>
  <si>
    <t xml:space="preserve"> - 일반군 상담 및 인지훈련</t>
    <phoneticPr fontId="7" type="noConversion"/>
  </si>
  <si>
    <t xml:space="preserve"> - 인지검사</t>
    <phoneticPr fontId="7" type="noConversion"/>
  </si>
  <si>
    <t xml:space="preserve"> □ 인지상담</t>
    <phoneticPr fontId="7" type="noConversion"/>
  </si>
  <si>
    <t>치매예방 인지활동서비스</t>
    <phoneticPr fontId="7" type="noConversion"/>
  </si>
  <si>
    <t>급식운영위원 인원 축소로 인해 감소</t>
    <phoneticPr fontId="7" type="noConversion"/>
  </si>
  <si>
    <t xml:space="preserve"> -영양사와 함께하는 소집단 요리교실</t>
    <phoneticPr fontId="7" type="noConversion"/>
  </si>
  <si>
    <t xml:space="preserve"> -이용자 위생 및 영양교육</t>
    <phoneticPr fontId="7" type="noConversion"/>
  </si>
  <si>
    <t>조리원 1명 공석으로 인원 조정</t>
    <phoneticPr fontId="7" type="noConversion"/>
  </si>
  <si>
    <t>대상자 인원 감소</t>
    <phoneticPr fontId="7" type="noConversion"/>
  </si>
  <si>
    <t xml:space="preserve"> -대상자 사례관리</t>
    <phoneticPr fontId="7" type="noConversion"/>
  </si>
  <si>
    <t>예산 800,000원 증액(시비)</t>
    <phoneticPr fontId="7" type="noConversion"/>
  </si>
  <si>
    <t>1일 평균인원 및 일수 조정</t>
    <phoneticPr fontId="7" type="noConversion"/>
  </si>
  <si>
    <t>전문적인         영양관리로 노년기 건강 유지 도모</t>
    <phoneticPr fontId="7" type="noConversion"/>
  </si>
  <si>
    <t>급식지원</t>
    <phoneticPr fontId="7" type="noConversion"/>
  </si>
  <si>
    <t xml:space="preserve"> -기능회복훈련프로그램: 손상된 신체기능 회복을 도모하기 위해 기본동작훈련, 신체기능회복훈련, 일상생활동작훈련을 제공</t>
    <phoneticPr fontId="7" type="noConversion"/>
  </si>
  <si>
    <t xml:space="preserve"> -낙상사고예방운동프로그램:어르신들의 신체능력에 맞는 운동을 진행하여 낙상사고를 사전에 예방하여 어르신들의 독립적인 일상생활과 건강증진에 도움.</t>
    <phoneticPr fontId="7" type="noConversion"/>
  </si>
  <si>
    <t xml:space="preserve"> -개인건강 상담 및 도구평가:이용자의 건강 및 신체기능 상태를 평가하여 알맞은 운동법 및 건강관리 방법 안내.</t>
    <phoneticPr fontId="7" type="noConversion"/>
  </si>
  <si>
    <t xml:space="preserve"> -물리치료: 노화 및 노인성 질환으로 발생되는 통증 및 떨어진 신체기능을 핫팩, 공기압마사지기, 관절 유연성 및 가동성 증진 운동, 근력운동 등을 통하여 통증을 완화하고 신체기능수행 능력을 향상에 도움.</t>
    <phoneticPr fontId="7" type="noConversion"/>
  </si>
  <si>
    <t>분기=</t>
    <phoneticPr fontId="56" type="noConversion"/>
  </si>
  <si>
    <t xml:space="preserve"> -이용자 만족도 조사</t>
    <phoneticPr fontId="7" type="noConversion"/>
  </si>
  <si>
    <t>기=</t>
    <phoneticPr fontId="56" type="noConversion"/>
  </si>
  <si>
    <t xml:space="preserve"> -기능회복훈련프로그램</t>
    <phoneticPr fontId="7" type="noConversion"/>
  </si>
  <si>
    <t xml:space="preserve"> -낙상사고예방운동프로그램</t>
    <phoneticPr fontId="7" type="noConversion"/>
  </si>
  <si>
    <t xml:space="preserve"> -개인건강 상담 및 도구평가</t>
    <phoneticPr fontId="7" type="noConversion"/>
  </si>
  <si>
    <t>일</t>
    <phoneticPr fontId="7" type="noConversion"/>
  </si>
  <si>
    <t xml:space="preserve"> -물리치료</t>
    <phoneticPr fontId="7" type="noConversion"/>
  </si>
  <si>
    <t>￭ 수행시기 :1-12월 / 수시</t>
    <phoneticPr fontId="7" type="noConversion"/>
  </si>
  <si>
    <t>공기압, 종아리, 핫팩 400000</t>
    <phoneticPr fontId="7" type="noConversion"/>
  </si>
  <si>
    <t xml:space="preserve"> □ 물리치료</t>
    <phoneticPr fontId="7" type="noConversion"/>
  </si>
  <si>
    <t>사업의 운영 및   효과성 도모</t>
    <phoneticPr fontId="7" type="noConversion"/>
  </si>
  <si>
    <t xml:space="preserve"> □ 홍보</t>
    <phoneticPr fontId="7" type="noConversion"/>
  </si>
  <si>
    <t xml:space="preserve"> - 건강특강:온라인/오프라인 지역 내 병원, 보건소, 대학과 연계하여 건강강좌 및 담당자와 함께 진행하는 건강 관련 프로그램 제공</t>
    <phoneticPr fontId="7" type="noConversion"/>
  </si>
  <si>
    <t xml:space="preserve"> -건강강좌 및 건강정보지 제공</t>
    <phoneticPr fontId="7" type="noConversion"/>
  </si>
  <si>
    <t>￭ 수행시기 : 1-12월 / 격월</t>
    <phoneticPr fontId="7" type="noConversion"/>
  </si>
  <si>
    <t>건강에 대한 기초지식 향상</t>
    <phoneticPr fontId="7" type="noConversion"/>
  </si>
  <si>
    <t xml:space="preserve"> □ 건강강좌 및 건강정보 제공</t>
    <phoneticPr fontId="7" type="noConversion"/>
  </si>
  <si>
    <t xml:space="preserve"> -스포츠테이핑 교실:연계 수요처 및 어르신 그룹을 대상으로 스포츠테이핑 및 건강 교육 제공</t>
    <phoneticPr fontId="55" type="noConversion"/>
  </si>
  <si>
    <t xml:space="preserve"> -비만예방프로그램: 노인성 체지방률, 내장지방, 복부지방률 증가를 예방하고 체력 증진을 위한 유산소성 운동</t>
    <phoneticPr fontId="56" type="noConversion"/>
  </si>
  <si>
    <t xml:space="preserve"> -행복걷기프로그램: 바른 자세를 배우고 네트를 활용하여 연령별 어르신 그룹을 대상으로 보행에 도움되는 걷기 운동</t>
    <phoneticPr fontId="55" type="noConversion"/>
  </si>
  <si>
    <t xml:space="preserve"> -근력강화운동교실:이용자들의 근기능을 증진시켜 근력 및 근지구력을 향상시키는 근력 운동 </t>
    <phoneticPr fontId="7" type="noConversion"/>
  </si>
  <si>
    <t xml:space="preserve"> -스포츠테이핑 교실</t>
    <phoneticPr fontId="7" type="noConversion"/>
  </si>
  <si>
    <t xml:space="preserve"> -비만예방프로그램</t>
    <phoneticPr fontId="7" type="noConversion"/>
  </si>
  <si>
    <t xml:space="preserve"> -행복걷기프로그램</t>
    <phoneticPr fontId="7" type="noConversion"/>
  </si>
  <si>
    <t xml:space="preserve"> -근력강화프로그램</t>
    <phoneticPr fontId="7" type="noConversion"/>
  </si>
  <si>
    <t>실내화+옷걸리 39000</t>
    <phoneticPr fontId="7" type="noConversion"/>
  </si>
  <si>
    <t xml:space="preserve">개인별 욕구에 맞춘 근력강화 및 체력증진을 위한 욕구별 집단 운동을 통해 신체적 능력 유지 </t>
    <phoneticPr fontId="7" type="noConversion"/>
  </si>
  <si>
    <t xml:space="preserve"> □ 노인건강운동</t>
    <phoneticPr fontId="7" type="noConversion"/>
  </si>
  <si>
    <t xml:space="preserve"> - 사례관리: 참여자별 서비스 계획 및 서비스 진행 후, 평가를 통한 사업의 효과성 관리</t>
    <phoneticPr fontId="7" type="noConversion"/>
  </si>
  <si>
    <t xml:space="preserve"> -인바디검사:별도의 상담없이 인바디 검사만 진행</t>
    <phoneticPr fontId="7" type="noConversion"/>
  </si>
  <si>
    <t xml:space="preserve"> -건강상담은 4개월로 상담을 희망하는 사람들을 모아 10회기 상담 및 처방을 받을 수 있도록 진행함.</t>
    <phoneticPr fontId="7" type="noConversion"/>
  </si>
  <si>
    <t xml:space="preserve"> -인바디검사</t>
    <phoneticPr fontId="7" type="noConversion"/>
  </si>
  <si>
    <t>회기</t>
    <phoneticPr fontId="56" type="noConversion"/>
  </si>
  <si>
    <t xml:space="preserve"> -개인건강 상담 및 처방</t>
    <phoneticPr fontId="7" type="noConversion"/>
  </si>
  <si>
    <t xml:space="preserve"> -참여자 선정</t>
    <phoneticPr fontId="7" type="noConversion"/>
  </si>
  <si>
    <t>체계적인         건강관리를 통한 개인별 건강증진</t>
    <phoneticPr fontId="7" type="noConversion"/>
  </si>
  <si>
    <t xml:space="preserve"> □ 건강상담</t>
    <phoneticPr fontId="7" type="noConversion"/>
  </si>
  <si>
    <t>건강증진지원</t>
    <phoneticPr fontId="56" type="noConversion"/>
  </si>
  <si>
    <t xml:space="preserve">건강생활지원사업 </t>
    <phoneticPr fontId="7" type="noConversion"/>
  </si>
  <si>
    <t xml:space="preserve"> -지역 내 노인들을 위한 키오스크, 스마트폰 기기 활용 능력 향상</t>
    <phoneticPr fontId="7" type="noConversion"/>
  </si>
  <si>
    <t xml:space="preserve"> -평가회</t>
    <phoneticPr fontId="7" type="noConversion"/>
  </si>
  <si>
    <t xml:space="preserve"> -도전 디지털 시니어 왕</t>
    <phoneticPr fontId="7" type="noConversion"/>
  </si>
  <si>
    <t xml:space="preserve"> -디지털 교육</t>
    <phoneticPr fontId="7" type="noConversion"/>
  </si>
  <si>
    <t xml:space="preserve"> -3세대 참여자 모집</t>
    <phoneticPr fontId="7" type="noConversion"/>
  </si>
  <si>
    <t xml:space="preserve"> -1세대 참여자 모집</t>
    <phoneticPr fontId="7" type="noConversion"/>
  </si>
  <si>
    <t>￭ 수행시기 : 7월~8월</t>
    <phoneticPr fontId="7" type="noConversion"/>
  </si>
  <si>
    <t>1-3세대들과 함께 하는 디지털교육을 통해 세대공감 향상 및 참여자들의 흥미도 도모</t>
    <phoneticPr fontId="7" type="noConversion"/>
  </si>
  <si>
    <t>□ 세대통합프로그램(도전! 디지털 시니어)</t>
    <phoneticPr fontId="7" type="noConversion"/>
  </si>
  <si>
    <t xml:space="preserve"> -가족상담 : 부모자녀,형제,고부 갈등,재구성 가정,가정폭력,도박중독 등</t>
    <phoneticPr fontId="7" type="noConversion"/>
  </si>
  <si>
    <t xml:space="preserve"> -부부,커플상담 : 관계갈등, 성문제 등</t>
    <phoneticPr fontId="7" type="noConversion"/>
  </si>
  <si>
    <t>회 =</t>
    <phoneticPr fontId="56" type="noConversion"/>
  </si>
  <si>
    <t xml:space="preserve"> -부부, 가족 관계 프로그램</t>
    <phoneticPr fontId="7" type="noConversion"/>
  </si>
  <si>
    <t xml:space="preserve"> -부부 및 가족상담</t>
    <phoneticPr fontId="7" type="noConversion"/>
  </si>
  <si>
    <t>￭ 수행시기 : 1월~12월</t>
    <phoneticPr fontId="7" type="noConversion"/>
  </si>
  <si>
    <t>노인의가족구성원들 간의 정서적 유대관계 강화</t>
    <phoneticPr fontId="7" type="noConversion"/>
  </si>
  <si>
    <t>□ 가족상담</t>
    <phoneticPr fontId="7" type="noConversion"/>
  </si>
  <si>
    <t>가족기능지원사업</t>
    <phoneticPr fontId="7" type="noConversion"/>
  </si>
  <si>
    <t xml:space="preserve"> -사회복지공동모금회 지정기탁사업 : 이용자 편의를 위한 의자 구입</t>
    <phoneticPr fontId="7" type="noConversion"/>
  </si>
  <si>
    <t xml:space="preserve"> -지역물품연계: 푸드뱅크,공동모금회,구청 등 지역사회를 통한 후원품 등의 자원 발굴 연계</t>
    <phoneticPr fontId="7" type="noConversion"/>
  </si>
  <si>
    <t xml:space="preserve"> -지정결연후원금 전달:월1회 지정결연후원금 대상자에게 전달</t>
    <phoneticPr fontId="7" type="noConversion"/>
  </si>
  <si>
    <t xml:space="preserve"> -사회복지공동모금회 지정기탁사업</t>
    <phoneticPr fontId="7" type="noConversion"/>
  </si>
  <si>
    <t xml:space="preserve"> -지역물품연계서비스 </t>
    <phoneticPr fontId="7" type="noConversion"/>
  </si>
  <si>
    <t xml:space="preserve"> -지정결연후원금 전달</t>
    <phoneticPr fontId="7" type="noConversion"/>
  </si>
  <si>
    <t>지역 자원을 발굴하여 연계함으로서 자원의 활용도    향상</t>
    <phoneticPr fontId="7" type="noConversion"/>
  </si>
  <si>
    <t xml:space="preserve"> □ 지역사회 생활자원연계 및 지원</t>
    <phoneticPr fontId="56" type="noConversion"/>
  </si>
  <si>
    <t>지역사회 생활자원연계 및 지원</t>
    <phoneticPr fontId="7" type="noConversion"/>
  </si>
  <si>
    <t xml:space="preserve"> - 자기위로(Self-soothing) 프로그램: 힐링을 위한 명상, 미술치료활동, 자신과 타인에 대한 용서와 감사, 삶의 의미 등에 대한 집단상담</t>
    <phoneticPr fontId="7" type="noConversion"/>
  </si>
  <si>
    <t>회=</t>
    <phoneticPr fontId="55" type="noConversion"/>
  </si>
  <si>
    <t xml:space="preserve"> - 만족도 조사</t>
    <phoneticPr fontId="56" type="noConversion"/>
  </si>
  <si>
    <t xml:space="preserve"> - 평가</t>
    <phoneticPr fontId="56" type="noConversion"/>
  </si>
  <si>
    <t xml:space="preserve"> - 자기위로 프로그램</t>
    <phoneticPr fontId="7" type="noConversion"/>
  </si>
  <si>
    <t xml:space="preserve"> - 오리엔테이션</t>
    <phoneticPr fontId="7" type="noConversion"/>
  </si>
  <si>
    <t>￭ 수행시기 : 11~12월 /주1회</t>
    <phoneticPr fontId="56" type="noConversion"/>
  </si>
  <si>
    <t>개인별 다양한 욕구 해소 및 심이 교육의 기회를 제공함으로서 소속감을 높이고 심리적 불편감 감소</t>
    <phoneticPr fontId="7" type="noConversion"/>
  </si>
  <si>
    <t xml:space="preserve"> □ 자기위로(Self-soothing) 프로그램</t>
    <phoneticPr fontId="7" type="noConversion"/>
  </si>
  <si>
    <t xml:space="preserve"> - 수면장애 해소 : 수면교육, 심리치료, 색채 아로마 테라피, 아로마오일 등을 활용하여 불면증, 불안, 정서를 조절</t>
    <phoneticPr fontId="56" type="noConversion"/>
  </si>
  <si>
    <t xml:space="preserve"> - 수면장애해소프로그램</t>
    <phoneticPr fontId="7" type="noConversion"/>
  </si>
  <si>
    <t>￭ 수행시기 : 4~5월 / 주 1회</t>
    <phoneticPr fontId="56" type="noConversion"/>
  </si>
  <si>
    <t>우울감 및 수면장애 대상으로 아로마 테라피를 통해 삶의 질과 안녕감 증가</t>
    <phoneticPr fontId="7" type="noConversion"/>
  </si>
  <si>
    <t xml:space="preserve"> □ 수면장애 해소 프로그램 </t>
    <phoneticPr fontId="7" type="noConversion"/>
  </si>
  <si>
    <t xml:space="preserve"> - 웰다잉 프로그램 : 죽음준비, 사전장례의향서 작성, 버킷리스트작성, 장례와 절차 정보, 유언장 작성, 인생곡선 표현 등</t>
    <phoneticPr fontId="7" type="noConversion"/>
  </si>
  <si>
    <t xml:space="preserve">회= </t>
    <phoneticPr fontId="7" type="noConversion"/>
  </si>
  <si>
    <t xml:space="preserve"> - 웰다잉프로그램</t>
    <phoneticPr fontId="7" type="noConversion"/>
  </si>
  <si>
    <t>전문상담</t>
    <phoneticPr fontId="7" type="noConversion"/>
  </si>
  <si>
    <t>상담사업</t>
    <phoneticPr fontId="7" type="noConversion"/>
  </si>
  <si>
    <t>×</t>
    <phoneticPr fontId="56" type="noConversion"/>
  </si>
  <si>
    <t>￭ 수행시기 :2~3, 6~7, 9~10월 / 주 1회</t>
    <phoneticPr fontId="56" type="noConversion"/>
  </si>
  <si>
    <t>살아온 인생을 회고함으로서 죽음 불안을 감소하고 삶의 만족도 향상</t>
    <phoneticPr fontId="7" type="noConversion"/>
  </si>
  <si>
    <t xml:space="preserve"> □ 웰다잉 프로그램</t>
    <phoneticPr fontId="7" type="noConversion"/>
  </si>
  <si>
    <t xml:space="preserve"> -타 복지관, 유관기관 등에서 의뢰가 들어오는 상담 케이스를 연계하여 진행</t>
    <phoneticPr fontId="7" type="noConversion"/>
  </si>
  <si>
    <t xml:space="preserve"> -의뢰 상담</t>
    <phoneticPr fontId="7" type="noConversion"/>
  </si>
  <si>
    <t>￭ 수행시기 : 1-12월 / 상시</t>
    <phoneticPr fontId="7" type="noConversion"/>
  </si>
  <si>
    <t>외부 기관의 상담의뢰를 통해 다양한 내담자 발굴 및 내담자 문제 해결 도모</t>
    <phoneticPr fontId="7" type="noConversion"/>
  </si>
  <si>
    <t xml:space="preserve"> □ 외부 연계상담</t>
    <phoneticPr fontId="7" type="noConversion"/>
  </si>
  <si>
    <t xml:space="preserve"> -전문상담: 법률홈닥터, 해운대세무소와 연계하여 1:1 전문상담 실시</t>
    <phoneticPr fontId="7" type="noConversion"/>
  </si>
  <si>
    <t xml:space="preserve"> -세무상담</t>
    <phoneticPr fontId="7" type="noConversion"/>
  </si>
  <si>
    <t>￭ 수행시기 : 1-12월 / 매월 마지막주 수요일</t>
    <phoneticPr fontId="7" type="noConversion"/>
  </si>
  <si>
    <t>외부 전문가 연계를 통한 접근성 향상 및 문제 해결</t>
    <phoneticPr fontId="7" type="noConversion"/>
  </si>
  <si>
    <t xml:space="preserve"> □ 전문가 연계상담</t>
    <phoneticPr fontId="7" type="noConversion"/>
  </si>
  <si>
    <t xml:space="preserve"> -사례관리 : 참여자별 서비스 계획 및 서비스 진행 후, 평가를 통한 사업의 효과성 관리</t>
    <phoneticPr fontId="7" type="noConversion"/>
  </si>
  <si>
    <t xml:space="preserve"> -심리검사 ; 상담진행시 사용한 표준화 심리검사 실시 및 해석상담, 검사 등</t>
    <phoneticPr fontId="7" type="noConversion"/>
  </si>
  <si>
    <t xml:space="preserve"> -개별상담 : 복지관 이용자 및 사업 참여자 중 심리상담이 필요한 내담자</t>
    <phoneticPr fontId="7" type="noConversion"/>
  </si>
  <si>
    <t xml:space="preserve"> -초기상담 : 내담자의 욕구 및 문제 파악을 위한 사례의 개념화</t>
    <phoneticPr fontId="7" type="noConversion"/>
  </si>
  <si>
    <t>개월</t>
    <phoneticPr fontId="7" type="noConversion"/>
  </si>
  <si>
    <t xml:space="preserve"> - 심리검사</t>
    <phoneticPr fontId="7" type="noConversion"/>
  </si>
  <si>
    <t xml:space="preserve"> - 개별상담</t>
    <phoneticPr fontId="7" type="noConversion"/>
  </si>
  <si>
    <t xml:space="preserve"> - 초기상담</t>
    <phoneticPr fontId="7" type="noConversion"/>
  </si>
  <si>
    <t>개인의 정서적    고립감 해소 및   문제 해결의 방향을 제시함으로 심리적 안정감을   제공</t>
    <phoneticPr fontId="7" type="noConversion"/>
  </si>
  <si>
    <t xml:space="preserve"> □ 개별상담</t>
    <phoneticPr fontId="7" type="noConversion"/>
  </si>
  <si>
    <t xml:space="preserve"> -접수상담 : 실버대학 접수 안내(98,99,100기)</t>
    <phoneticPr fontId="7" type="noConversion"/>
  </si>
  <si>
    <t xml:space="preserve"> -이용상담 : 복지관을 방문하는 사람들을 대상으로 회원자격, 등록신청방법, 사업 및 프로그램 안내, 이용방법 안내(이용신청서 및 사전설문지)</t>
    <phoneticPr fontId="7" type="noConversion"/>
  </si>
  <si>
    <t xml:space="preserve"> - 접수 상담</t>
    <phoneticPr fontId="7" type="noConversion"/>
  </si>
  <si>
    <t xml:space="preserve"> - 이용 상담</t>
    <phoneticPr fontId="7" type="noConversion"/>
  </si>
  <si>
    <t>기관의 정보 제공을 통한 이용 편의 증진</t>
    <phoneticPr fontId="7" type="noConversion"/>
  </si>
  <si>
    <t xml:space="preserve"> □ 일반상담</t>
    <phoneticPr fontId="7" type="noConversion"/>
  </si>
  <si>
    <t>일반상담 및       정보제공</t>
    <phoneticPr fontId="7" type="noConversion"/>
  </si>
  <si>
    <t xml:space="preserve">총 계 </t>
    <phoneticPr fontId="7" type="noConversion"/>
  </si>
  <si>
    <t>자부담</t>
    <phoneticPr fontId="7" type="noConversion"/>
  </si>
  <si>
    <t>후원금</t>
    <phoneticPr fontId="7" type="noConversion"/>
  </si>
  <si>
    <t>보조금</t>
    <phoneticPr fontId="7" type="noConversion"/>
  </si>
  <si>
    <t>기 대 효 과</t>
    <phoneticPr fontId="7" type="noConversion"/>
  </si>
  <si>
    <t>힐링원예치유텃밭</t>
    <phoneticPr fontId="7" type="noConversion"/>
  </si>
  <si>
    <t>현재까지 수입</t>
    <phoneticPr fontId="7" type="noConversion"/>
  </si>
  <si>
    <t xml:space="preserve">․실버대학 회비 48,000원 × 2,630명 </t>
    <phoneticPr fontId="7" type="noConversion"/>
  </si>
  <si>
    <t xml:space="preserve">․동호회 가입비 30,000원 × 90명 </t>
    <phoneticPr fontId="7" type="noConversion"/>
  </si>
  <si>
    <t>․응급안전안심서비스 차량 지원</t>
    <phoneticPr fontId="7" type="noConversion"/>
  </si>
  <si>
    <t>․사랑과 온기를 가득담은 김장김치 나눔사업</t>
    <phoneticPr fontId="7" type="noConversion"/>
  </si>
  <si>
    <t>․동국제약과 함께하는 다리질환의료비지원사업</t>
    <phoneticPr fontId="7" type="noConversion"/>
  </si>
  <si>
    <t>․사회복지공동모금회 태양광지원사업비</t>
    <phoneticPr fontId="7" type="noConversion"/>
  </si>
  <si>
    <t>․고령친화용품 홍보체험관(나무그늘)</t>
    <phoneticPr fontId="7" type="noConversion"/>
  </si>
  <si>
    <t>. 도시농업사업(힐링원예치유텃밭)</t>
    <phoneticPr fontId="7" type="noConversion"/>
  </si>
  <si>
    <t>․사회복지공동모금회 복지현안지원사업</t>
    <phoneticPr fontId="7" type="noConversion"/>
  </si>
  <si>
    <t xml:space="preserve"> -HY독거노인안부확인사업</t>
    <phoneticPr fontId="7" type="noConversion"/>
  </si>
  <si>
    <t xml:space="preserve"> -에너지효율을 위한 창호교체사업</t>
    <phoneticPr fontId="7" type="noConversion"/>
  </si>
  <si>
    <t>명=</t>
    <phoneticPr fontId="56" type="noConversion"/>
  </si>
  <si>
    <t xml:space="preserve"> -클린클린하우스사업</t>
    <phoneticPr fontId="7" type="noConversion"/>
  </si>
  <si>
    <t xml:space="preserve"> -2025년 우리집을 부탁해2</t>
    <phoneticPr fontId="7" type="noConversion"/>
  </si>
  <si>
    <t xml:space="preserve"> -어르신 물품지원사업 여름쿨쿨</t>
    <phoneticPr fontId="7" type="noConversion"/>
  </si>
  <si>
    <t xml:space="preserve"> -주택도시보증공사 HUG안녕한하우스</t>
    <phoneticPr fontId="7" type="noConversion"/>
  </si>
  <si>
    <t xml:space="preserve"> -어르신 복날맞이 먹거리지원사업</t>
    <phoneticPr fontId="7" type="noConversion"/>
  </si>
  <si>
    <t xml:space="preserve"> -다리질환의료비지원사업</t>
    <phoneticPr fontId="7" type="noConversion"/>
  </si>
  <si>
    <t xml:space="preserve"> -냉감이불세트지원사업</t>
    <phoneticPr fontId="7" type="noConversion"/>
  </si>
  <si>
    <t>회=</t>
    <phoneticPr fontId="7" type="noConversion"/>
  </si>
  <si>
    <t xml:space="preserve"> -혹서기대비 여름내의 지원사업</t>
    <phoneticPr fontId="7" type="noConversion"/>
  </si>
  <si>
    <t>명</t>
    <phoneticPr fontId="7" type="noConversion"/>
  </si>
  <si>
    <t>회=</t>
    <phoneticPr fontId="7" type="noConversion"/>
  </si>
  <si>
    <t xml:space="preserve"> -한국주택금융공사 벽걸이에어컨 나눔사업</t>
    <phoneticPr fontId="7" type="noConversion"/>
  </si>
  <si>
    <t>회=</t>
    <phoneticPr fontId="7" type="noConversion"/>
  </si>
  <si>
    <t xml:space="preserve"> -성우희망재단 벽걸이에어컨 나눔사업</t>
    <phoneticPr fontId="7" type="noConversion"/>
  </si>
  <si>
    <t>명</t>
    <phoneticPr fontId="7" type="noConversion"/>
  </si>
  <si>
    <t xml:space="preserve"> -노인복지용구종합센터 소독키트나눔사업</t>
    <phoneticPr fontId="7" type="noConversion"/>
  </si>
  <si>
    <t>회=</t>
    <phoneticPr fontId="7" type="noConversion"/>
  </si>
  <si>
    <t xml:space="preserve"> -유니클로히트텍지원사업</t>
    <phoneticPr fontId="7" type="noConversion"/>
  </si>
  <si>
    <t>명</t>
    <phoneticPr fontId="7" type="noConversion"/>
  </si>
  <si>
    <t xml:space="preserve"> -HY독거노인안부확인사업 : 야구르트 지원을 통한 대상자 안전확인</t>
    <phoneticPr fontId="7" type="noConversion"/>
  </si>
  <si>
    <t xml:space="preserve"> -에너지효율을 위한 창호교체사업 : 독거노인 어르신 창호교체</t>
    <phoneticPr fontId="7" type="noConversion"/>
  </si>
  <si>
    <t xml:space="preserve"> -클린클린하우스사업 : 독거노인 어르신 주거환경개선</t>
  </si>
  <si>
    <t xml:space="preserve"> -2025년 우리집을 부탁해2 : 독거노인 어르신 댁 가전 지원</t>
    <phoneticPr fontId="7" type="noConversion"/>
  </si>
  <si>
    <t xml:space="preserve"> -어르신 물품지원사업 여름쿨쿨 : 독거노인 선풍기 지원</t>
    <phoneticPr fontId="7" type="noConversion"/>
  </si>
  <si>
    <t xml:space="preserve"> -주택도시보증공사 HUG안녕한사우스 : 독거노인 주거개선 사업</t>
    <phoneticPr fontId="7" type="noConversion"/>
  </si>
  <si>
    <t xml:space="preserve"> -어르신 복날맞이 먹거리지원사업 : 독거노인 레트로 삼계탕 지원</t>
    <phoneticPr fontId="7" type="noConversion"/>
  </si>
  <si>
    <t xml:space="preserve"> -다리질환의료비지원사업 : 대상자 1명당 6만원 다리질환 의료비 지원</t>
    <phoneticPr fontId="7" type="noConversion"/>
  </si>
  <si>
    <t xml:space="preserve"> -냉감이불세트지원사업 : 독거노인 여름이불 지원</t>
    <phoneticPr fontId="7" type="noConversion"/>
  </si>
  <si>
    <t xml:space="preserve"> -혹서기대비 여름내의 지원사업 : 독거노인 여름내의 지원</t>
    <phoneticPr fontId="7" type="noConversion"/>
  </si>
  <si>
    <t xml:space="preserve"> -한국주택금융공사 벽걸이에어컨 나눔사업 : 독거노인 벽걸이 에어컨 지원</t>
    <phoneticPr fontId="7" type="noConversion"/>
  </si>
  <si>
    <t xml:space="preserve"> -성우희망재단 벽걸이에어컨 나눔사업 : 독거노인 벽걸이 에어컨 지원</t>
    <phoneticPr fontId="7" type="noConversion"/>
  </si>
  <si>
    <t xml:space="preserve"> -노인복지용구종합센터 소독키트사업 : 소독키드 지원</t>
    <phoneticPr fontId="7" type="noConversion"/>
  </si>
  <si>
    <t xml:space="preserve"> -유니클로히트텍지원사업 : 독거노인 겨울내의 지원</t>
    <phoneticPr fontId="7" type="noConversion"/>
  </si>
  <si>
    <t>대상자수 증가</t>
    <phoneticPr fontId="7" type="noConversion"/>
  </si>
  <si>
    <t>대상자수 감소</t>
    <phoneticPr fontId="7" type="noConversion"/>
  </si>
  <si>
    <t>증가</t>
    <phoneticPr fontId="7" type="noConversion"/>
  </si>
  <si>
    <t>홍보 증가</t>
    <phoneticPr fontId="7" type="noConversion"/>
  </si>
  <si>
    <t>복지현안</t>
    <phoneticPr fontId="7" type="noConversion"/>
  </si>
  <si>
    <t>물의기적      프로젝트</t>
    <phoneticPr fontId="7" type="noConversion"/>
  </si>
  <si>
    <t>￭ 수행시기 : 5~11월</t>
    <phoneticPr fontId="7" type="noConversion"/>
  </si>
  <si>
    <t xml:space="preserve"> -저수조 및 펌프교체</t>
    <phoneticPr fontId="7" type="noConversion"/>
  </si>
  <si>
    <t xml:space="preserve">   - 부산공동모금회 지정기탁사업 복지현안 지원사업</t>
    <phoneticPr fontId="7" type="noConversion"/>
  </si>
  <si>
    <t>개</t>
    <phoneticPr fontId="7" type="noConversion"/>
  </si>
  <si>
    <t>신관 저수조 및 신관 펌프 교체</t>
    <phoneticPr fontId="7" type="noConversion"/>
  </si>
  <si>
    <t xml:space="preserve">태양광지원사업 </t>
    <phoneticPr fontId="7" type="noConversion"/>
  </si>
  <si>
    <t>HUG</t>
    <phoneticPr fontId="7" type="noConversion"/>
  </si>
  <si>
    <t>￭ 수행시기 : 7~11월</t>
    <phoneticPr fontId="7" type="noConversion"/>
  </si>
  <si>
    <t xml:space="preserve"> -태양광수리</t>
    <phoneticPr fontId="7" type="noConversion"/>
  </si>
  <si>
    <t xml:space="preserve">   - 신관 옥상 태양광 수리</t>
    <phoneticPr fontId="7" type="noConversion"/>
  </si>
  <si>
    <t>전력 운영효율성 도모</t>
    <phoneticPr fontId="7" type="noConversion"/>
  </si>
  <si>
    <t>나무그늘</t>
    <phoneticPr fontId="7" type="noConversion"/>
  </si>
  <si>
    <t>고령친화용품 홍보체험관</t>
    <phoneticPr fontId="7" type="noConversion"/>
  </si>
  <si>
    <t>￭ 수행시기 : 11~12월</t>
    <phoneticPr fontId="7" type="noConversion"/>
  </si>
  <si>
    <t xml:space="preserve"> -홍보체험관 조성</t>
    <phoneticPr fontId="7" type="noConversion"/>
  </si>
  <si>
    <t>고령친화용품 기회 증가</t>
    <phoneticPr fontId="7" type="noConversion"/>
  </si>
  <si>
    <t xml:space="preserve">   - 부산광역시 및 부산테크노파크 지원</t>
    <phoneticPr fontId="7" type="noConversion"/>
  </si>
  <si>
    <t>지역사회 생활자원연계 및 지원</t>
  </si>
  <si>
    <t>물리치료 및 관련 운동을 통해 통증완화, 관절 유연성 및  가동성, 근력을 증진하여 신체 기능 유지 및 낙상 사고 등을 예방</t>
    <phoneticPr fontId="7" type="noConversion"/>
  </si>
  <si>
    <t>지역자원개발</t>
  </si>
  <si>
    <t xml:space="preserve"> -동절기 물품지원</t>
    <phoneticPr fontId="7" type="noConversion"/>
  </si>
  <si>
    <t xml:space="preserve"> -동절기 물품지원 : 독거노인 겨울나기를 위한 물품 지원</t>
    <phoneticPr fontId="7" type="noConversion"/>
  </si>
  <si>
    <t xml:space="preserve"> -가곡교실</t>
    <phoneticPr fontId="7" type="noConversion"/>
  </si>
  <si>
    <t>일학습병행</t>
  </si>
  <si>
    <t>신중년인생3모작</t>
  </si>
  <si>
    <t>경로당활성화사업</t>
  </si>
  <si>
    <t>경로당           활성화사업</t>
  </si>
  <si>
    <t>사회적        처방프로젝트[다짐]</t>
  </si>
  <si>
    <t>사랑과 
온기를 
가득담은 
김장
김치 나눔 
사업</t>
  </si>
  <si>
    <t>동아대</t>
    <phoneticPr fontId="7" type="noConversion"/>
  </si>
  <si>
    <t xml:space="preserve">디지털 </t>
    <phoneticPr fontId="7" type="noConversion"/>
  </si>
  <si>
    <t>조리원</t>
    <phoneticPr fontId="7" type="noConversion"/>
  </si>
  <si>
    <t>이분례</t>
    <phoneticPr fontId="7" type="noConversion"/>
  </si>
  <si>
    <t>영양사</t>
    <phoneticPr fontId="7" type="noConversion"/>
  </si>
  <si>
    <t>황유리</t>
    <phoneticPr fontId="7" type="noConversion"/>
  </si>
  <si>
    <t>일학습</t>
    <phoneticPr fontId="7" type="noConversion"/>
  </si>
  <si>
    <t xml:space="preserve">. 노인돌봄공백사업수입 6.610원×100명×5개월 </t>
    <phoneticPr fontId="7" type="noConversion"/>
  </si>
  <si>
    <t>□ 세출 각목 명세서1</t>
    <phoneticPr fontId="7" type="noConversion"/>
  </si>
  <si>
    <t>세          출</t>
    <phoneticPr fontId="7" type="noConversion"/>
  </si>
  <si>
    <t>추경 예산       (A)</t>
    <phoneticPr fontId="7" type="noConversion"/>
  </si>
  <si>
    <t>추경 전 예산(B)</t>
    <phoneticPr fontId="7" type="noConversion"/>
  </si>
  <si>
    <t>산 출 내 역</t>
    <phoneticPr fontId="7" type="noConversion"/>
  </si>
  <si>
    <t>총계</t>
    <phoneticPr fontId="7" type="noConversion"/>
  </si>
  <si>
    <t>사
무
비</t>
    <phoneticPr fontId="7" type="noConversion"/>
  </si>
  <si>
    <t>인
건
비</t>
    <phoneticPr fontId="7" type="noConversion"/>
  </si>
  <si>
    <t>소  계</t>
    <phoneticPr fontId="7" type="noConversion"/>
  </si>
  <si>
    <t>급여</t>
    <phoneticPr fontId="7" type="noConversion"/>
  </si>
  <si>
    <t>* 복지관</t>
    <phoneticPr fontId="7" type="noConversion"/>
  </si>
  <si>
    <t>관장</t>
    <phoneticPr fontId="7" type="noConversion"/>
  </si>
  <si>
    <t>(</t>
    <phoneticPr fontId="7" type="noConversion"/>
  </si>
  <si>
    <t>월</t>
    <phoneticPr fontId="7" type="noConversion"/>
  </si>
  <si>
    <t>)</t>
    <phoneticPr fontId="7" type="noConversion"/>
  </si>
  <si>
    <t>=</t>
    <phoneticPr fontId="7" type="noConversion"/>
  </si>
  <si>
    <t>최윤정</t>
    <phoneticPr fontId="7" type="noConversion"/>
  </si>
  <si>
    <t>과장</t>
    <phoneticPr fontId="7" type="noConversion"/>
  </si>
  <si>
    <t>임소현</t>
    <phoneticPr fontId="7" type="noConversion"/>
  </si>
  <si>
    <t>김진호</t>
    <phoneticPr fontId="7" type="noConversion"/>
  </si>
  <si>
    <t>홍지연</t>
    <phoneticPr fontId="7" type="noConversion"/>
  </si>
  <si>
    <t>복지사</t>
    <phoneticPr fontId="7" type="noConversion"/>
  </si>
  <si>
    <t>+</t>
    <phoneticPr fontId="7" type="noConversion"/>
  </si>
  <si>
    <t>채령아</t>
    <phoneticPr fontId="7" type="noConversion"/>
  </si>
  <si>
    <t>박미숙</t>
    <phoneticPr fontId="7" type="noConversion"/>
  </si>
  <si>
    <t>최윤영</t>
    <phoneticPr fontId="7" type="noConversion"/>
  </si>
  <si>
    <t>김리아</t>
    <phoneticPr fontId="7" type="noConversion"/>
  </si>
  <si>
    <t>신다솜</t>
    <phoneticPr fontId="7" type="noConversion"/>
  </si>
  <si>
    <t>김보경</t>
    <phoneticPr fontId="7" type="noConversion"/>
  </si>
  <si>
    <t>성유린</t>
    <phoneticPr fontId="7" type="noConversion"/>
  </si>
  <si>
    <t>황유리</t>
    <phoneticPr fontId="7" type="noConversion"/>
  </si>
  <si>
    <t>물리치료사</t>
    <phoneticPr fontId="7" type="noConversion"/>
  </si>
  <si>
    <t>윤정희</t>
    <phoneticPr fontId="7" type="noConversion"/>
  </si>
  <si>
    <t>사무원</t>
    <phoneticPr fontId="7" type="noConversion"/>
  </si>
  <si>
    <t>심정순</t>
    <phoneticPr fontId="7" type="noConversion"/>
  </si>
  <si>
    <t>김민정</t>
    <phoneticPr fontId="7" type="noConversion"/>
  </si>
  <si>
    <t>노주현</t>
    <phoneticPr fontId="7" type="noConversion"/>
  </si>
  <si>
    <t>관리사무</t>
    <phoneticPr fontId="7" type="noConversion"/>
  </si>
  <si>
    <t>이종헌</t>
    <phoneticPr fontId="7" type="noConversion"/>
  </si>
  <si>
    <t>김근아, 이미경</t>
    <phoneticPr fontId="7" type="noConversion"/>
  </si>
  <si>
    <t>허현숙</t>
    <phoneticPr fontId="7" type="noConversion"/>
  </si>
  <si>
    <t>조리원</t>
    <phoneticPr fontId="7" type="noConversion"/>
  </si>
  <si>
    <t>강복순</t>
    <phoneticPr fontId="7" type="noConversion"/>
  </si>
  <si>
    <t>오현숙</t>
    <phoneticPr fontId="7" type="noConversion"/>
  </si>
  <si>
    <t>제수당</t>
    <phoneticPr fontId="7" type="noConversion"/>
  </si>
  <si>
    <t>* 시간외수당</t>
    <phoneticPr fontId="7" type="noConversion"/>
  </si>
  <si>
    <t>시간외수당</t>
    <phoneticPr fontId="7" type="noConversion"/>
  </si>
  <si>
    <t>사회복지사</t>
    <phoneticPr fontId="7" type="noConversion"/>
  </si>
  <si>
    <t>영양사</t>
    <phoneticPr fontId="7" type="noConversion"/>
  </si>
  <si>
    <t>미화원</t>
    <phoneticPr fontId="7" type="noConversion"/>
  </si>
  <si>
    <t>전산직</t>
    <phoneticPr fontId="7" type="noConversion"/>
  </si>
  <si>
    <t>퇴직금 및
퇴직
적립금</t>
    <phoneticPr fontId="7" type="noConversion"/>
  </si>
  <si>
    <t>퇴직금 적립</t>
    <phoneticPr fontId="7" type="noConversion"/>
  </si>
  <si>
    <t>(</t>
    <phoneticPr fontId="7" type="noConversion"/>
  </si>
  <si>
    <t>원</t>
    <phoneticPr fontId="7" type="noConversion"/>
  </si>
  <si>
    <t>월</t>
    <phoneticPr fontId="7" type="noConversion"/>
  </si>
  <si>
    <t>)</t>
    <phoneticPr fontId="7" type="noConversion"/>
  </si>
  <si>
    <t>=</t>
    <phoneticPr fontId="7" type="noConversion"/>
  </si>
  <si>
    <t>소 계</t>
    <phoneticPr fontId="7" type="noConversion"/>
  </si>
  <si>
    <t>사회
보험
부담금</t>
    <phoneticPr fontId="7" type="noConversion"/>
  </si>
  <si>
    <t>사회보험부담금</t>
    <phoneticPr fontId="7" type="noConversion"/>
  </si>
  <si>
    <t>기타
후생
경비</t>
    <phoneticPr fontId="7" type="noConversion"/>
  </si>
  <si>
    <t>* 교통비</t>
    <phoneticPr fontId="7" type="noConversion"/>
  </si>
  <si>
    <t>관장</t>
    <phoneticPr fontId="7" type="noConversion"/>
  </si>
  <si>
    <t>* 복지포인트</t>
    <phoneticPr fontId="7" type="noConversion"/>
  </si>
  <si>
    <t>복지포인트</t>
    <phoneticPr fontId="7" type="noConversion"/>
  </si>
  <si>
    <t>(</t>
    <phoneticPr fontId="7" type="noConversion"/>
  </si>
  <si>
    <t>원</t>
    <phoneticPr fontId="7" type="noConversion"/>
  </si>
  <si>
    <t>명</t>
    <phoneticPr fontId="7" type="noConversion"/>
  </si>
  <si>
    <t>)</t>
    <phoneticPr fontId="7" type="noConversion"/>
  </si>
  <si>
    <t>* 명절휴가비</t>
    <phoneticPr fontId="7" type="noConversion"/>
  </si>
  <si>
    <t>+</t>
    <phoneticPr fontId="7" type="noConversion"/>
  </si>
  <si>
    <t>최윤정</t>
    <phoneticPr fontId="7" type="noConversion"/>
  </si>
  <si>
    <t>과장</t>
    <phoneticPr fontId="7" type="noConversion"/>
  </si>
  <si>
    <t>임소현</t>
    <phoneticPr fontId="7" type="noConversion"/>
  </si>
  <si>
    <t>김진호</t>
    <phoneticPr fontId="7" type="noConversion"/>
  </si>
  <si>
    <t>홍지연</t>
    <phoneticPr fontId="7" type="noConversion"/>
  </si>
  <si>
    <t>채령아</t>
    <phoneticPr fontId="7" type="noConversion"/>
  </si>
  <si>
    <t>복지사</t>
    <phoneticPr fontId="7" type="noConversion"/>
  </si>
  <si>
    <t>박미숙</t>
    <phoneticPr fontId="7" type="noConversion"/>
  </si>
  <si>
    <t>최윤영</t>
    <phoneticPr fontId="7" type="noConversion"/>
  </si>
  <si>
    <t>=</t>
    <phoneticPr fontId="7" type="noConversion"/>
  </si>
  <si>
    <t>김리아</t>
    <phoneticPr fontId="7" type="noConversion"/>
  </si>
  <si>
    <t>신다솜</t>
    <phoneticPr fontId="7" type="noConversion"/>
  </si>
  <si>
    <t>김보경</t>
    <phoneticPr fontId="7" type="noConversion"/>
  </si>
  <si>
    <t>영양사</t>
    <phoneticPr fontId="7" type="noConversion"/>
  </si>
  <si>
    <t>성유린</t>
    <phoneticPr fontId="7" type="noConversion"/>
  </si>
  <si>
    <t>물리치료사</t>
    <phoneticPr fontId="7" type="noConversion"/>
  </si>
  <si>
    <t>×</t>
    <phoneticPr fontId="7" type="noConversion"/>
  </si>
  <si>
    <t>윤정희</t>
    <phoneticPr fontId="7" type="noConversion"/>
  </si>
  <si>
    <t>사무원</t>
    <phoneticPr fontId="7" type="noConversion"/>
  </si>
  <si>
    <t>심정순</t>
    <phoneticPr fontId="7" type="noConversion"/>
  </si>
  <si>
    <t>관리사무</t>
    <phoneticPr fontId="7" type="noConversion"/>
  </si>
  <si>
    <t>도미희</t>
    <phoneticPr fontId="7" type="noConversion"/>
  </si>
  <si>
    <t>관리기사</t>
    <phoneticPr fontId="7" type="noConversion"/>
  </si>
  <si>
    <t>이종헌</t>
    <phoneticPr fontId="7" type="noConversion"/>
  </si>
  <si>
    <t>조리원</t>
    <phoneticPr fontId="7" type="noConversion"/>
  </si>
  <si>
    <t>김근아</t>
    <phoneticPr fontId="7" type="noConversion"/>
  </si>
  <si>
    <t>허현숙</t>
    <phoneticPr fontId="7" type="noConversion"/>
  </si>
  <si>
    <t>미화원</t>
    <phoneticPr fontId="7" type="noConversion"/>
  </si>
  <si>
    <t>강복순</t>
    <phoneticPr fontId="7" type="noConversion"/>
  </si>
  <si>
    <t>오현숙</t>
    <phoneticPr fontId="7" type="noConversion"/>
  </si>
  <si>
    <t>소 계</t>
    <phoneticPr fontId="7" type="noConversion"/>
  </si>
  <si>
    <t>□ 세출 각목 명세서2</t>
    <phoneticPr fontId="7" type="noConversion"/>
  </si>
  <si>
    <t>업
무
추
진
비</t>
    <phoneticPr fontId="7" type="noConversion"/>
  </si>
  <si>
    <t>기관
운영비</t>
    <phoneticPr fontId="7" type="noConversion"/>
  </si>
  <si>
    <t>기관운영</t>
    <phoneticPr fontId="7" type="noConversion"/>
  </si>
  <si>
    <t>회</t>
    <phoneticPr fontId="7" type="noConversion"/>
  </si>
  <si>
    <t>명절선물</t>
    <phoneticPr fontId="7" type="noConversion"/>
  </si>
  <si>
    <t>운영위원회</t>
    <phoneticPr fontId="7" type="noConversion"/>
  </si>
  <si>
    <t>회의비</t>
    <phoneticPr fontId="7" type="noConversion"/>
  </si>
  <si>
    <t>면접수당</t>
    <phoneticPr fontId="7" type="noConversion"/>
  </si>
  <si>
    <t>운영위원 수당</t>
    <phoneticPr fontId="7" type="noConversion"/>
  </si>
  <si>
    <t>운
영
비</t>
    <phoneticPr fontId="7" type="noConversion"/>
  </si>
  <si>
    <t>소계</t>
    <phoneticPr fontId="7" type="noConversion"/>
  </si>
  <si>
    <t>여비</t>
    <phoneticPr fontId="7" type="noConversion"/>
  </si>
  <si>
    <t>시외 출장비</t>
    <phoneticPr fontId="7" type="noConversion"/>
  </si>
  <si>
    <t>월</t>
    <phoneticPr fontId="7" type="noConversion"/>
  </si>
  <si>
    <t xml:space="preserve">관내 교통비 </t>
    <phoneticPr fontId="7" type="noConversion"/>
  </si>
  <si>
    <t>`</t>
    <phoneticPr fontId="7" type="noConversion"/>
  </si>
  <si>
    <t>수용비
및
수수료</t>
    <phoneticPr fontId="7" type="noConversion"/>
  </si>
  <si>
    <t>공인인증서 갱신수수료</t>
    <phoneticPr fontId="7" type="noConversion"/>
  </si>
  <si>
    <t>주차비 및 통행료</t>
    <phoneticPr fontId="7" type="noConversion"/>
  </si>
  <si>
    <t>프린트유지비</t>
    <phoneticPr fontId="7" type="noConversion"/>
  </si>
  <si>
    <t>단말기유지비</t>
    <phoneticPr fontId="7" type="noConversion"/>
  </si>
  <si>
    <t>복합기유지비</t>
    <phoneticPr fontId="7" type="noConversion"/>
  </si>
  <si>
    <t>세콤관리비</t>
    <phoneticPr fontId="7" type="noConversion"/>
  </si>
  <si>
    <t>유선요금</t>
    <phoneticPr fontId="7" type="noConversion"/>
  </si>
  <si>
    <t>전기안전대행료</t>
    <phoneticPr fontId="7" type="noConversion"/>
  </si>
  <si>
    <t>퇴직연금수수료</t>
    <phoneticPr fontId="7" type="noConversion"/>
  </si>
  <si>
    <t>×</t>
    <phoneticPr fontId="7" type="noConversion"/>
  </si>
  <si>
    <t>회</t>
    <phoneticPr fontId="7" type="noConversion"/>
  </si>
  <si>
    <t>서류발급및제본</t>
    <phoneticPr fontId="7" type="noConversion"/>
  </si>
  <si>
    <t>수리비</t>
    <phoneticPr fontId="7" type="noConversion"/>
  </si>
  <si>
    <t>명함 및 신분증제작</t>
    <phoneticPr fontId="7" type="noConversion"/>
  </si>
  <si>
    <t>화장지및핸드타올</t>
    <phoneticPr fontId="7" type="noConversion"/>
  </si>
  <si>
    <t>소모품 구입 등 기타</t>
    <phoneticPr fontId="7" type="noConversion"/>
  </si>
  <si>
    <t>정수기유지보수비</t>
    <phoneticPr fontId="7" type="noConversion"/>
  </si>
  <si>
    <t>시트클리너 유지보수</t>
    <phoneticPr fontId="7" type="noConversion"/>
  </si>
  <si>
    <t>전자결재문서백업</t>
    <phoneticPr fontId="7" type="noConversion"/>
  </si>
  <si>
    <t>회계점검수수료</t>
    <phoneticPr fontId="7" type="noConversion"/>
  </si>
  <si>
    <t>폐기수수료</t>
    <phoneticPr fontId="7" type="noConversion"/>
  </si>
  <si>
    <t>음식물처리비</t>
    <phoneticPr fontId="7" type="noConversion"/>
  </si>
  <si>
    <t>전자결재사용료</t>
    <phoneticPr fontId="7" type="noConversion"/>
  </si>
  <si>
    <t>수질검사</t>
    <phoneticPr fontId="7" type="noConversion"/>
  </si>
  <si>
    <t>안전관리소모품</t>
    <phoneticPr fontId="7" type="noConversion"/>
  </si>
  <si>
    <t>주방소모품</t>
    <phoneticPr fontId="7" type="noConversion"/>
  </si>
  <si>
    <t>소방안전관리대행</t>
    <phoneticPr fontId="7" type="noConversion"/>
  </si>
  <si>
    <t>식당방역비</t>
    <phoneticPr fontId="7" type="noConversion"/>
  </si>
  <si>
    <t>공공급식통합플랫폼이용료</t>
    <phoneticPr fontId="7" type="noConversion"/>
  </si>
  <si>
    <t>운임료</t>
    <phoneticPr fontId="7" type="noConversion"/>
  </si>
  <si>
    <t>공공
요금</t>
    <phoneticPr fontId="7" type="noConversion"/>
  </si>
  <si>
    <t>전화요금</t>
    <phoneticPr fontId="7" type="noConversion"/>
  </si>
  <si>
    <t>전기요금</t>
    <phoneticPr fontId="7" type="noConversion"/>
  </si>
  <si>
    <t>정화조청소비</t>
    <phoneticPr fontId="7" type="noConversion"/>
  </si>
  <si>
    <t>상하수도요금</t>
    <phoneticPr fontId="7" type="noConversion"/>
  </si>
  <si>
    <t>TV 수신료</t>
    <phoneticPr fontId="7" type="noConversion"/>
  </si>
  <si>
    <t>우표구입 및 발송</t>
    <phoneticPr fontId="7" type="noConversion"/>
  </si>
  <si>
    <t>제세
공과금</t>
    <phoneticPr fontId="7" type="noConversion"/>
  </si>
  <si>
    <t>부산시사회복지협의회회비</t>
    <phoneticPr fontId="7" type="noConversion"/>
  </si>
  <si>
    <t>해운대구복지관협의회회비</t>
    <phoneticPr fontId="7" type="noConversion"/>
  </si>
  <si>
    <t>한국노인복지관협회회비</t>
    <phoneticPr fontId="7" type="noConversion"/>
  </si>
  <si>
    <t>부산노인복지관협회회비</t>
    <phoneticPr fontId="7" type="noConversion"/>
  </si>
  <si>
    <t>화재보험</t>
    <phoneticPr fontId="7" type="noConversion"/>
  </si>
  <si>
    <t>손해배상책임공제보험</t>
    <phoneticPr fontId="7" type="noConversion"/>
  </si>
  <si>
    <t>여행배상책임공제보험</t>
    <phoneticPr fontId="7" type="noConversion"/>
  </si>
  <si>
    <t>승강기배상책임공제보험</t>
    <phoneticPr fontId="7" type="noConversion"/>
  </si>
  <si>
    <t>자동차보험</t>
    <phoneticPr fontId="7" type="noConversion"/>
  </si>
  <si>
    <t>중대사고배상책임보험</t>
    <phoneticPr fontId="7" type="noConversion"/>
  </si>
  <si>
    <t>자동차세</t>
    <phoneticPr fontId="7" type="noConversion"/>
  </si>
  <si>
    <t>면허세(위험물저장소)</t>
    <phoneticPr fontId="7" type="noConversion"/>
  </si>
  <si>
    <t>한국소방안전협회비</t>
    <phoneticPr fontId="7" type="noConversion"/>
  </si>
  <si>
    <t>□ 세출 각목 명세서3</t>
    <phoneticPr fontId="7" type="noConversion"/>
  </si>
  <si>
    <t>사무비</t>
    <phoneticPr fontId="7" type="noConversion"/>
  </si>
  <si>
    <t>운영비</t>
    <phoneticPr fontId="7" type="noConversion"/>
  </si>
  <si>
    <t>차량비</t>
    <phoneticPr fontId="7" type="noConversion"/>
  </si>
  <si>
    <t>업무용차량 유류비</t>
    <phoneticPr fontId="7" type="noConversion"/>
  </si>
  <si>
    <t>기타 수리비 및 유지비</t>
    <phoneticPr fontId="7" type="noConversion"/>
  </si>
  <si>
    <t>종합검사비</t>
    <phoneticPr fontId="7" type="noConversion"/>
  </si>
  <si>
    <t>연료비</t>
    <phoneticPr fontId="7" type="noConversion"/>
  </si>
  <si>
    <t>난방연료비</t>
    <phoneticPr fontId="7" type="noConversion"/>
  </si>
  <si>
    <t>기타
운영비</t>
    <phoneticPr fontId="7" type="noConversion"/>
  </si>
  <si>
    <t>기타운영비</t>
    <phoneticPr fontId="7" type="noConversion"/>
  </si>
  <si>
    <t>재산조성비</t>
    <phoneticPr fontId="7" type="noConversion"/>
  </si>
  <si>
    <t>시
설
비</t>
    <phoneticPr fontId="7" type="noConversion"/>
  </si>
  <si>
    <t>시설비</t>
    <phoneticPr fontId="7" type="noConversion"/>
  </si>
  <si>
    <t>기타시설비</t>
    <phoneticPr fontId="7" type="noConversion"/>
  </si>
  <si>
    <t>자산
취득비</t>
    <phoneticPr fontId="7" type="noConversion"/>
  </si>
  <si>
    <t>기타자산취득비</t>
    <phoneticPr fontId="7" type="noConversion"/>
  </si>
  <si>
    <t>시설
장비
유지비</t>
    <phoneticPr fontId="7" type="noConversion"/>
  </si>
  <si>
    <t>바닥청소비</t>
    <phoneticPr fontId="7" type="noConversion"/>
  </si>
  <si>
    <t>승강기유지비</t>
    <phoneticPr fontId="7" type="noConversion"/>
  </si>
  <si>
    <t>물탱크유지보수(청소)</t>
    <phoneticPr fontId="7" type="noConversion"/>
  </si>
  <si>
    <t>조경(수목전지)</t>
    <phoneticPr fontId="7" type="noConversion"/>
  </si>
  <si>
    <t>철물구입비</t>
    <phoneticPr fontId="7" type="noConversion"/>
  </si>
  <si>
    <t>계</t>
    <phoneticPr fontId="7" type="noConversion"/>
  </si>
  <si>
    <t>상담
사업비</t>
    <phoneticPr fontId="7" type="noConversion"/>
  </si>
  <si>
    <t>* 일반상담</t>
    <phoneticPr fontId="7" type="noConversion"/>
  </si>
  <si>
    <t>* 집단상담</t>
    <phoneticPr fontId="7" type="noConversion"/>
  </si>
  <si>
    <t>사례
관리
및
지역
사회
돌봄
사업비</t>
    <phoneticPr fontId="7" type="noConversion"/>
  </si>
  <si>
    <t>* 지역사회 생활자원연계 및 지원</t>
    <phoneticPr fontId="7" type="noConversion"/>
  </si>
  <si>
    <t>지정결연후원금 전달</t>
    <phoneticPr fontId="7" type="noConversion"/>
  </si>
  <si>
    <t>사회복지공동모금회 지정기탁사업</t>
    <phoneticPr fontId="7" type="noConversion"/>
  </si>
  <si>
    <t>다리질환의료비지원사업</t>
    <phoneticPr fontId="7" type="noConversion"/>
  </si>
  <si>
    <t>동절기물품지원</t>
    <phoneticPr fontId="7" type="noConversion"/>
  </si>
  <si>
    <t>건강
생활
증진
사업비</t>
    <phoneticPr fontId="7" type="noConversion"/>
  </si>
  <si>
    <t>* 노인건강운동</t>
    <phoneticPr fontId="7" type="noConversion"/>
  </si>
  <si>
    <t>노인건강운동</t>
    <phoneticPr fontId="7" type="noConversion"/>
  </si>
  <si>
    <t>기</t>
    <phoneticPr fontId="7" type="noConversion"/>
  </si>
  <si>
    <t>물리치료</t>
    <phoneticPr fontId="7" type="noConversion"/>
  </si>
  <si>
    <t>* 급식지원</t>
    <phoneticPr fontId="7" type="noConversion"/>
  </si>
  <si>
    <t>경로식당(유료)</t>
    <phoneticPr fontId="7" type="noConversion"/>
  </si>
  <si>
    <t>명</t>
    <phoneticPr fontId="7" type="noConversion"/>
  </si>
  <si>
    <t>일</t>
    <phoneticPr fontId="7" type="noConversion"/>
  </si>
  <si>
    <t>경로식당(무료)</t>
    <phoneticPr fontId="7" type="noConversion"/>
  </si>
  <si>
    <t>경로식당(무료)-밑반찬</t>
    <phoneticPr fontId="7" type="noConversion"/>
  </si>
  <si>
    <t>복날행사</t>
    <phoneticPr fontId="7" type="noConversion"/>
  </si>
  <si>
    <t>평생
교육
및
취미
여가
지원
사업비</t>
    <phoneticPr fontId="7" type="noConversion"/>
  </si>
  <si>
    <t>* 건강교육</t>
    <phoneticPr fontId="7" type="noConversion"/>
  </si>
  <si>
    <t>강사료</t>
    <phoneticPr fontId="7" type="noConversion"/>
  </si>
  <si>
    <t>* 외국어교육</t>
    <phoneticPr fontId="7" type="noConversion"/>
  </si>
  <si>
    <t>* 취미교양교육</t>
    <phoneticPr fontId="7" type="noConversion"/>
  </si>
  <si>
    <t>* 정보화교육</t>
    <phoneticPr fontId="7" type="noConversion"/>
  </si>
  <si>
    <t>* 아름인도서관</t>
    <phoneticPr fontId="7" type="noConversion"/>
  </si>
  <si>
    <t>회</t>
    <phoneticPr fontId="7" type="noConversion"/>
  </si>
  <si>
    <t>* 프로그램 관리</t>
    <phoneticPr fontId="7" type="noConversion"/>
  </si>
  <si>
    <t>강사간담회</t>
    <phoneticPr fontId="7" type="noConversion"/>
  </si>
  <si>
    <t>강사인센티브</t>
    <phoneticPr fontId="7" type="noConversion"/>
  </si>
  <si>
    <t>임원모임</t>
    <phoneticPr fontId="7" type="noConversion"/>
  </si>
  <si>
    <t>강사비</t>
    <phoneticPr fontId="7" type="noConversion"/>
  </si>
  <si>
    <t>원</t>
    <phoneticPr fontId="7" type="noConversion"/>
  </si>
  <si>
    <t>회</t>
    <phoneticPr fontId="7" type="noConversion"/>
  </si>
  <si>
    <t>)</t>
    <phoneticPr fontId="7" type="noConversion"/>
  </si>
  <si>
    <t>=</t>
    <phoneticPr fontId="7" type="noConversion"/>
  </si>
  <si>
    <t>* 문화행사</t>
    <phoneticPr fontId="7" type="noConversion"/>
  </si>
  <si>
    <t>어버이날행사</t>
    <phoneticPr fontId="7" type="noConversion"/>
  </si>
  <si>
    <t>명절맞이행사</t>
    <phoneticPr fontId="7" type="noConversion"/>
  </si>
  <si>
    <t>문화행사이벤트</t>
    <phoneticPr fontId="7" type="noConversion"/>
  </si>
  <si>
    <t>노인의달행사</t>
    <phoneticPr fontId="7" type="noConversion"/>
  </si>
  <si>
    <t>행사참여지원</t>
    <phoneticPr fontId="7" type="noConversion"/>
  </si>
  <si>
    <t>소 계</t>
    <phoneticPr fontId="7" type="noConversion"/>
  </si>
  <si>
    <t>지역
조직
및 
세대
통합
지원
사업비</t>
    <phoneticPr fontId="7" type="noConversion"/>
  </si>
  <si>
    <t>* 일반자원봉사</t>
    <phoneticPr fontId="7" type="noConversion"/>
  </si>
  <si>
    <t>*후원자 모집 및 관리</t>
    <phoneticPr fontId="7" type="noConversion"/>
  </si>
  <si>
    <t>운영비</t>
    <phoneticPr fontId="7" type="noConversion"/>
  </si>
  <si>
    <t>*지역복지기관 연계 사업</t>
    <phoneticPr fontId="7" type="noConversion"/>
  </si>
  <si>
    <t>*정나눔 집들이사업</t>
    <phoneticPr fontId="7" type="noConversion"/>
  </si>
  <si>
    <t>* 마음가드닝 도시농부학교</t>
    <phoneticPr fontId="7" type="noConversion"/>
  </si>
  <si>
    <t>운영비</t>
    <phoneticPr fontId="7" type="noConversion"/>
  </si>
  <si>
    <t>원</t>
    <phoneticPr fontId="7" type="noConversion"/>
  </si>
  <si>
    <t>=</t>
    <phoneticPr fontId="7" type="noConversion"/>
  </si>
  <si>
    <t>소 계</t>
    <phoneticPr fontId="7" type="noConversion"/>
  </si>
  <si>
    <t>사회
참여
 및 
권익
증진
사업비</t>
    <phoneticPr fontId="7" type="noConversion"/>
  </si>
  <si>
    <t>* 노노케어</t>
    <phoneticPr fontId="7" type="noConversion"/>
  </si>
  <si>
    <t>활동비</t>
    <phoneticPr fontId="7" type="noConversion"/>
  </si>
  <si>
    <t>개월</t>
    <phoneticPr fontId="7" type="noConversion"/>
  </si>
  <si>
    <t>명</t>
    <phoneticPr fontId="7" type="noConversion"/>
  </si>
  <si>
    <t>)</t>
    <phoneticPr fontId="7" type="noConversion"/>
  </si>
  <si>
    <t>부대경비</t>
    <phoneticPr fontId="7" type="noConversion"/>
  </si>
  <si>
    <t>상해보험</t>
    <phoneticPr fontId="7" type="noConversion"/>
  </si>
  <si>
    <t>(</t>
    <phoneticPr fontId="7" type="noConversion"/>
  </si>
  <si>
    <t>팀장수당</t>
    <phoneticPr fontId="7" type="noConversion"/>
  </si>
  <si>
    <t>활동진행비</t>
    <phoneticPr fontId="7" type="noConversion"/>
  </si>
  <si>
    <t>회</t>
    <phoneticPr fontId="7" type="noConversion"/>
  </si>
  <si>
    <t>노인일자리제수당</t>
    <phoneticPr fontId="7" type="noConversion"/>
  </si>
  <si>
    <t>* 지역사회환경개선봉사</t>
    <phoneticPr fontId="7" type="noConversion"/>
  </si>
  <si>
    <t>경력수당</t>
    <phoneticPr fontId="7" type="noConversion"/>
  </si>
  <si>
    <t>월</t>
    <phoneticPr fontId="7" type="noConversion"/>
  </si>
  <si>
    <t>* 보육시설봉사</t>
    <phoneticPr fontId="7" type="noConversion"/>
  </si>
  <si>
    <t>* 공공근린시설봉사</t>
    <phoneticPr fontId="7" type="noConversion"/>
  </si>
  <si>
    <t>* 복지시설봉사</t>
    <phoneticPr fontId="7" type="noConversion"/>
  </si>
  <si>
    <t>×</t>
    <phoneticPr fontId="7" type="noConversion"/>
  </si>
  <si>
    <t>전화요금</t>
    <phoneticPr fontId="7" type="noConversion"/>
  </si>
  <si>
    <t>* 환경정비지킴이봉사</t>
    <phoneticPr fontId="7" type="noConversion"/>
  </si>
  <si>
    <t>가족수당</t>
    <phoneticPr fontId="7" type="noConversion"/>
  </si>
  <si>
    <t>회계감사비</t>
    <phoneticPr fontId="7" type="noConversion"/>
  </si>
  <si>
    <t>* 사회서비스형(노인맞춤돌봄서비스 업무보조)</t>
    <phoneticPr fontId="7" type="noConversion"/>
  </si>
  <si>
    <t>인건비</t>
    <phoneticPr fontId="7" type="noConversion"/>
  </si>
  <si>
    <t>주휴수당</t>
    <phoneticPr fontId="7" type="noConversion"/>
  </si>
  <si>
    <t>시간</t>
    <phoneticPr fontId="7" type="noConversion"/>
  </si>
  <si>
    <t>연차수당</t>
    <phoneticPr fontId="7" type="noConversion"/>
  </si>
  <si>
    <t>4대보험</t>
    <phoneticPr fontId="7" type="noConversion"/>
  </si>
  <si>
    <t>교육비</t>
    <phoneticPr fontId="7" type="noConversion"/>
  </si>
  <si>
    <t>사업진행비</t>
    <phoneticPr fontId="7" type="noConversion"/>
  </si>
  <si>
    <t>배상책임보험</t>
    <phoneticPr fontId="7" type="noConversion"/>
  </si>
  <si>
    <t>* 사회서비스형(시니어푸드뱅크매니저)</t>
    <phoneticPr fontId="7" type="noConversion"/>
  </si>
  <si>
    <t>* 전담인력</t>
    <phoneticPr fontId="7" type="noConversion"/>
  </si>
  <si>
    <t>전담인력</t>
    <phoneticPr fontId="7" type="noConversion"/>
  </si>
  <si>
    <t>고용부담금</t>
    <phoneticPr fontId="7" type="noConversion"/>
  </si>
  <si>
    <t>퇴직금</t>
    <phoneticPr fontId="7" type="noConversion"/>
  </si>
  <si>
    <t>* 노인자원봉사사업</t>
    <phoneticPr fontId="7" type="noConversion"/>
  </si>
  <si>
    <t>관리비</t>
    <phoneticPr fontId="7" type="noConversion"/>
  </si>
  <si>
    <t>* 동호회사업</t>
    <phoneticPr fontId="7" type="noConversion"/>
  </si>
  <si>
    <t>THANKS탁구대회</t>
    <phoneticPr fontId="7" type="noConversion"/>
  </si>
  <si>
    <t>*노인권익증진사업</t>
    <phoneticPr fontId="7" type="noConversion"/>
  </si>
  <si>
    <t>□ 세출 각목 명세서5</t>
    <phoneticPr fontId="7" type="noConversion"/>
  </si>
  <si>
    <t>사업비</t>
    <phoneticPr fontId="7" type="noConversion"/>
  </si>
  <si>
    <t>조직
사업비</t>
    <phoneticPr fontId="7" type="noConversion"/>
  </si>
  <si>
    <t>* 운영관리 (인사관리 등)</t>
    <phoneticPr fontId="7" type="noConversion"/>
  </si>
  <si>
    <t>직원포상(올해의 어진샘인)</t>
    <phoneticPr fontId="7" type="noConversion"/>
  </si>
  <si>
    <t>노사협의회</t>
    <phoneticPr fontId="7" type="noConversion"/>
  </si>
  <si>
    <t>* 역량강화사업</t>
    <phoneticPr fontId="7" type="noConversion"/>
  </si>
  <si>
    <t>직원교육</t>
    <phoneticPr fontId="7" type="noConversion"/>
  </si>
  <si>
    <t>직원워크샵</t>
    <phoneticPr fontId="7" type="noConversion"/>
  </si>
  <si>
    <t>행복한출근길</t>
    <phoneticPr fontId="7" type="noConversion"/>
  </si>
  <si>
    <t>노무자문비</t>
    <phoneticPr fontId="7" type="noConversion"/>
  </si>
  <si>
    <t>* 홍보사업</t>
    <phoneticPr fontId="7" type="noConversion"/>
  </si>
  <si>
    <t>계간지제작</t>
    <phoneticPr fontId="7" type="noConversion"/>
  </si>
  <si>
    <t>실버대학홍보</t>
    <phoneticPr fontId="7" type="noConversion"/>
  </si>
  <si>
    <t>홈페이지관리</t>
    <phoneticPr fontId="7" type="noConversion"/>
  </si>
  <si>
    <t>모바일홈페이지관리</t>
    <phoneticPr fontId="7" type="noConversion"/>
  </si>
  <si>
    <t>홍보사업</t>
    <phoneticPr fontId="7" type="noConversion"/>
  </si>
  <si>
    <t>일학습병행</t>
    <phoneticPr fontId="7" type="noConversion"/>
  </si>
  <si>
    <t>* 일학습병행</t>
    <phoneticPr fontId="7" type="noConversion"/>
  </si>
  <si>
    <t>전담인력 활동수당</t>
    <phoneticPr fontId="7" type="noConversion"/>
  </si>
  <si>
    <t>+</t>
    <phoneticPr fontId="7" type="noConversion"/>
  </si>
  <si>
    <t>OFF JT 식비</t>
    <phoneticPr fontId="7" type="noConversion"/>
  </si>
  <si>
    <t>학습근로자 교육비</t>
    <phoneticPr fontId="7" type="noConversion"/>
  </si>
  <si>
    <t>케어
뱅크
사업비</t>
    <phoneticPr fontId="7" type="noConversion"/>
  </si>
  <si>
    <t>* 인건비</t>
    <phoneticPr fontId="7" type="noConversion"/>
  </si>
  <si>
    <t>돌봄코디네이터 수당</t>
    <phoneticPr fontId="7" type="noConversion"/>
  </si>
  <si>
    <t>사회보험료</t>
    <phoneticPr fontId="7" type="noConversion"/>
  </si>
  <si>
    <t>* 사업비</t>
    <phoneticPr fontId="7" type="noConversion"/>
  </si>
  <si>
    <t>돌봄봉사자 교육 다과비</t>
    <phoneticPr fontId="7" type="noConversion"/>
  </si>
  <si>
    <t>돌봄봉사자 간담회 다과비</t>
    <phoneticPr fontId="7" type="noConversion"/>
  </si>
  <si>
    <t>유관기관 간담회비</t>
    <phoneticPr fontId="7" type="noConversion"/>
  </si>
  <si>
    <t>돌봄봉사자 활동재료비</t>
    <phoneticPr fontId="7" type="noConversion"/>
  </si>
  <si>
    <t>사업홍보</t>
    <phoneticPr fontId="7" type="noConversion"/>
  </si>
  <si>
    <t>노인
자원
봉사
(선배
시민)
지원
사업</t>
    <phoneticPr fontId="7" type="noConversion"/>
  </si>
  <si>
    <t>* 활동기관 운영비</t>
    <phoneticPr fontId="7" type="noConversion"/>
  </si>
  <si>
    <t>홍보비(현수막 제작)</t>
    <phoneticPr fontId="7" type="noConversion"/>
  </si>
  <si>
    <t>공공요금(통신요금)</t>
    <phoneticPr fontId="7" type="noConversion"/>
  </si>
  <si>
    <t>개월)</t>
    <phoneticPr fontId="7" type="noConversion"/>
  </si>
  <si>
    <t>공공요금(홍보비문자)</t>
    <phoneticPr fontId="7" type="noConversion"/>
  </si>
  <si>
    <t>출장비(교통비)</t>
    <phoneticPr fontId="7" type="noConversion"/>
  </si>
  <si>
    <t>출장비(일비)</t>
    <phoneticPr fontId="7" type="noConversion"/>
  </si>
  <si>
    <t>출장비(식비)</t>
    <phoneticPr fontId="7" type="noConversion"/>
  </si>
  <si>
    <t>사업운영비(사무용품)</t>
    <phoneticPr fontId="7" type="noConversion"/>
  </si>
  <si>
    <t>* 봉사활동 지원비</t>
    <phoneticPr fontId="7" type="noConversion"/>
  </si>
  <si>
    <t>피복비(활동비)</t>
    <phoneticPr fontId="7" type="noConversion"/>
  </si>
  <si>
    <t>교육운영비(필수교육)</t>
    <phoneticPr fontId="7" type="noConversion"/>
  </si>
  <si>
    <t>교육운영비(강사비)</t>
    <phoneticPr fontId="7" type="noConversion"/>
  </si>
  <si>
    <t>교육운영비(식다과비)</t>
    <phoneticPr fontId="7" type="noConversion"/>
  </si>
  <si>
    <t>활동진행비(교통비)</t>
    <phoneticPr fontId="7" type="noConversion"/>
  </si>
  <si>
    <t>활동진행비(전국대회 식다과비)</t>
    <phoneticPr fontId="7" type="noConversion"/>
  </si>
  <si>
    <t>활동진행비(식다과비)</t>
    <phoneticPr fontId="7" type="noConversion"/>
  </si>
  <si>
    <t>활동진행비(활동물품구입)</t>
    <phoneticPr fontId="7" type="noConversion"/>
  </si>
  <si>
    <t>신중년인생
3모작</t>
    <phoneticPr fontId="7" type="noConversion"/>
  </si>
  <si>
    <t>* 보조금</t>
    <phoneticPr fontId="7" type="noConversion"/>
  </si>
  <si>
    <t>소모품</t>
    <phoneticPr fontId="7" type="noConversion"/>
  </si>
  <si>
    <t>자문비</t>
    <phoneticPr fontId="7" type="noConversion"/>
  </si>
  <si>
    <t>홍보비</t>
    <phoneticPr fontId="7" type="noConversion"/>
  </si>
  <si>
    <t>부</t>
    <phoneticPr fontId="7" type="noConversion"/>
  </si>
  <si>
    <t>* 자부담</t>
    <phoneticPr fontId="7" type="noConversion"/>
  </si>
  <si>
    <t>활동재료비</t>
    <phoneticPr fontId="7" type="noConversion"/>
  </si>
  <si>
    <t>평가회</t>
    <phoneticPr fontId="7" type="noConversion"/>
  </si>
  <si>
    <t>돌봄공백해소 프로젝트사업</t>
    <phoneticPr fontId="7" type="noConversion"/>
  </si>
  <si>
    <t>* 서비스 제공</t>
    <phoneticPr fontId="7" type="noConversion"/>
  </si>
  <si>
    <t>도시락지원</t>
    <phoneticPr fontId="7" type="noConversion"/>
  </si>
  <si>
    <t>밑반찬 지원</t>
    <phoneticPr fontId="7" type="noConversion"/>
  </si>
  <si>
    <t>건강돌봄식 지원</t>
    <phoneticPr fontId="7" type="noConversion"/>
  </si>
  <si>
    <t>배달서비스</t>
    <phoneticPr fontId="7" type="noConversion"/>
  </si>
  <si>
    <t>이동지원</t>
    <phoneticPr fontId="7" type="noConversion"/>
  </si>
  <si>
    <t>일상생활지원</t>
    <phoneticPr fontId="7" type="noConversion"/>
  </si>
  <si>
    <t>위기 및 긴급지원</t>
    <phoneticPr fontId="7" type="noConversion"/>
  </si>
  <si>
    <t>* 서비스 관리</t>
    <phoneticPr fontId="7" type="noConversion"/>
  </si>
  <si>
    <t>회의체 운영</t>
    <phoneticPr fontId="7" type="noConversion"/>
  </si>
  <si>
    <t>간담회 진행비</t>
    <phoneticPr fontId="7" type="noConversion"/>
  </si>
  <si>
    <t>사무용품 구입비</t>
    <phoneticPr fontId="7" type="noConversion"/>
  </si>
  <si>
    <t>전문직업배상책임보험료</t>
    <phoneticPr fontId="7" type="noConversion"/>
  </si>
  <si>
    <t>출장여비</t>
    <phoneticPr fontId="7" type="noConversion"/>
  </si>
  <si>
    <t>차량유류비</t>
    <phoneticPr fontId="7" type="noConversion"/>
  </si>
  <si>
    <t>기타운영비</t>
    <phoneticPr fontId="7" type="noConversion"/>
  </si>
  <si>
    <t>경로당활성화사업</t>
    <phoneticPr fontId="7" type="noConversion"/>
  </si>
  <si>
    <t>* 재료비</t>
    <phoneticPr fontId="7" type="noConversion"/>
  </si>
  <si>
    <t>경로당 건강증진 진행비</t>
    <phoneticPr fontId="7" type="noConversion"/>
  </si>
  <si>
    <t>개소</t>
    <phoneticPr fontId="7" type="noConversion"/>
  </si>
  <si>
    <t>경로당 특화사업 진행비</t>
    <phoneticPr fontId="7" type="noConversion"/>
  </si>
  <si>
    <t>행복사랑채 건강증진 진행비</t>
    <phoneticPr fontId="7" type="noConversion"/>
  </si>
  <si>
    <t>행복사랑채 특화사업 진행비</t>
    <phoneticPr fontId="7" type="noConversion"/>
  </si>
  <si>
    <t>도시농업시민공감체감형(힐링원예)</t>
    <phoneticPr fontId="7" type="noConversion"/>
  </si>
  <si>
    <t>주강사비</t>
    <phoneticPr fontId="7" type="noConversion"/>
  </si>
  <si>
    <t>보조강사비</t>
    <phoneticPr fontId="7" type="noConversion"/>
  </si>
  <si>
    <t>* 활동비</t>
    <phoneticPr fontId="7" type="noConversion"/>
  </si>
  <si>
    <t>복지   현안</t>
    <phoneticPr fontId="7" type="noConversion"/>
  </si>
  <si>
    <t>* 복지현안지원사업 물의기적</t>
    <phoneticPr fontId="7" type="noConversion"/>
  </si>
  <si>
    <t>저수조 및 펌프교체</t>
    <phoneticPr fontId="7" type="noConversion"/>
  </si>
  <si>
    <t>HUG</t>
    <phoneticPr fontId="7" type="noConversion"/>
  </si>
  <si>
    <t>*HUG 태양광지원사업 쏠랑쏠랑</t>
    <phoneticPr fontId="7" type="noConversion"/>
  </si>
  <si>
    <t>태양광 수리</t>
    <phoneticPr fontId="7" type="noConversion"/>
  </si>
  <si>
    <t>동아대학교
병원 
사회
공헌단 공모
사업</t>
    <phoneticPr fontId="7" type="noConversion"/>
  </si>
  <si>
    <t>* 주재료비</t>
    <phoneticPr fontId="7" type="noConversion"/>
  </si>
  <si>
    <t>절임배추 등</t>
    <phoneticPr fontId="7" type="noConversion"/>
  </si>
  <si>
    <t>양념 등</t>
    <phoneticPr fontId="7" type="noConversion"/>
  </si>
  <si>
    <t>* 부재료비</t>
    <phoneticPr fontId="7" type="noConversion"/>
  </si>
  <si>
    <t>부자재 등</t>
    <phoneticPr fontId="7" type="noConversion"/>
  </si>
  <si>
    <t>응급차량
지원</t>
    <phoneticPr fontId="7" type="noConversion"/>
  </si>
  <si>
    <t>*응급차량지원 사업</t>
    <phoneticPr fontId="7" type="noConversion"/>
  </si>
  <si>
    <t>차량구입비(등록비 포함)</t>
    <phoneticPr fontId="7" type="noConversion"/>
  </si>
  <si>
    <t>대</t>
    <phoneticPr fontId="7" type="noConversion"/>
  </si>
  <si>
    <t>자동차 보험료</t>
    <phoneticPr fontId="7" type="noConversion"/>
  </si>
  <si>
    <t>나무   그늘</t>
    <phoneticPr fontId="7" type="noConversion"/>
  </si>
  <si>
    <t>*고령친화용품 홍보체험관</t>
    <phoneticPr fontId="7" type="noConversion"/>
  </si>
  <si>
    <t>홍보체험관 구성</t>
    <phoneticPr fontId="7" type="noConversion"/>
  </si>
  <si>
    <t>고령친화용품 구입</t>
    <phoneticPr fontId="7" type="noConversion"/>
  </si>
  <si>
    <t>잡지출</t>
    <phoneticPr fontId="7" type="noConversion"/>
  </si>
  <si>
    <t>계</t>
    <phoneticPr fontId="7" type="noConversion"/>
  </si>
  <si>
    <t>직원식당운영</t>
    <phoneticPr fontId="7" type="noConversion"/>
  </si>
  <si>
    <t xml:space="preserve"> </t>
    <phoneticPr fontId="7" type="noConversion"/>
  </si>
  <si>
    <t>예비비
및
기타</t>
    <phoneticPr fontId="7" type="noConversion"/>
  </si>
  <si>
    <t>예비비</t>
    <phoneticPr fontId="7" type="noConversion"/>
  </si>
  <si>
    <t>반환금</t>
    <phoneticPr fontId="7" type="noConversion"/>
  </si>
  <si>
    <t>사업자문비</t>
    <phoneticPr fontId="7" type="noConversion"/>
  </si>
  <si>
    <t xml:space="preserve">. 평생학습사업수입 40,000원 ×19명 × 4개월 </t>
    <phoneticPr fontId="7" type="noConversion"/>
  </si>
  <si>
    <t>최윤영</t>
    <phoneticPr fontId="7" type="noConversion"/>
  </si>
  <si>
    <t xml:space="preserve">. 전문상담사업수입 220,000원 × 1명 × 12개월 </t>
    <phoneticPr fontId="7" type="noConversion"/>
  </si>
  <si>
    <t>2025년 결산 추가경정예산 세입 세출 총괄조서</t>
    <phoneticPr fontId="7" type="noConversion"/>
  </si>
  <si>
    <t>도시농업시민공감체감형(힐링원예)</t>
    <phoneticPr fontId="7" type="noConversion"/>
  </si>
  <si>
    <t>복지현안</t>
    <phoneticPr fontId="7" type="noConversion"/>
  </si>
  <si>
    <t>HUG</t>
    <phoneticPr fontId="7" type="noConversion"/>
  </si>
  <si>
    <t>동아대학교병원사회공헌단공모</t>
    <phoneticPr fontId="7" type="noConversion"/>
  </si>
  <si>
    <t>응급차량지원</t>
    <phoneticPr fontId="7" type="noConversion"/>
  </si>
  <si>
    <t>나무그늘</t>
    <phoneticPr fontId="7" type="noConversion"/>
  </si>
  <si>
    <t>결산추경</t>
    <phoneticPr fontId="7" type="noConversion"/>
  </si>
  <si>
    <t xml:space="preserve"> -고령친화용품 구입</t>
    <phoneticPr fontId="7" type="noConversion"/>
  </si>
  <si>
    <t xml:space="preserve"> -개소식</t>
    <phoneticPr fontId="7" type="noConversion"/>
  </si>
  <si>
    <t>명</t>
    <phoneticPr fontId="7" type="noConversion"/>
  </si>
  <si>
    <t xml:space="preserve"> -개소식</t>
    <phoneticPr fontId="7" type="noConversion"/>
  </si>
  <si>
    <t xml:space="preserve"> -대상자 의뢰 및 신청</t>
    <phoneticPr fontId="7" type="noConversion"/>
  </si>
  <si>
    <t xml:space="preserve"> -선배시민 지역대회회의 참가</t>
    <phoneticPr fontId="7" type="noConversion"/>
  </si>
  <si>
    <t xml:space="preserve"> □ 지파운데이션 연계 같이상점</t>
    <phoneticPr fontId="7" type="noConversion"/>
  </si>
  <si>
    <t>￭ 수행시기 : 4-12월 / 수시</t>
    <phoneticPr fontId="7" type="noConversion"/>
  </si>
  <si>
    <t xml:space="preserve"> -같이상점 운영</t>
    <phoneticPr fontId="7" type="noConversion"/>
  </si>
  <si>
    <t>개월=</t>
    <phoneticPr fontId="7" type="noConversion"/>
  </si>
  <si>
    <t xml:space="preserve"> -기부받은 물품을 판매해 수익금을 다시 복지사업에 사용하는 위탁판매형 </t>
    <phoneticPr fontId="7" type="noConversion"/>
  </si>
  <si>
    <t>지역사회 복지 강화를 위한 선순환 구조 구축</t>
    <phoneticPr fontId="7" type="noConversion"/>
  </si>
  <si>
    <t xml:space="preserve"> -생활과학교실</t>
    <phoneticPr fontId="7" type="noConversion"/>
  </si>
  <si>
    <r>
      <t xml:space="preserve"> - 외국어교육:이용자의욕구에 부응한 외국어교육강좌 개설하여 진행</t>
    </r>
    <r>
      <rPr>
        <sz val="9"/>
        <color indexed="8"/>
        <rFont val="Tahoma"/>
        <family val="2"/>
      </rPr>
      <t/>
    </r>
    <phoneticPr fontId="7" type="noConversion"/>
  </si>
  <si>
    <r>
      <t xml:space="preserve"> </t>
    </r>
    <r>
      <rPr>
        <b/>
        <sz val="9"/>
        <rFont val="굴림체"/>
        <family val="3"/>
        <charset val="129"/>
      </rPr>
      <t>□ 케어뱅크</t>
    </r>
    <phoneticPr fontId="7" type="noConversion"/>
  </si>
  <si>
    <r>
      <t xml:space="preserve"> </t>
    </r>
    <r>
      <rPr>
        <b/>
        <sz val="9"/>
        <rFont val="굴림체"/>
        <family val="3"/>
        <charset val="129"/>
      </rPr>
      <t>□ 건강신호등사업</t>
    </r>
    <phoneticPr fontId="7" type="noConversion"/>
  </si>
  <si>
    <r>
      <t xml:space="preserve"> </t>
    </r>
    <r>
      <rPr>
        <b/>
        <sz val="9"/>
        <rFont val="굴림체"/>
        <family val="3"/>
        <charset val="129"/>
      </rPr>
      <t>□ 복지현안지원사업 물의기적 프로젝트</t>
    </r>
    <phoneticPr fontId="7" type="noConversion"/>
  </si>
  <si>
    <r>
      <t xml:space="preserve"> </t>
    </r>
    <r>
      <rPr>
        <b/>
        <sz val="9"/>
        <rFont val="굴림체"/>
        <family val="3"/>
        <charset val="129"/>
      </rPr>
      <t>□ hug 태양광지원사업 쏠랑쏠랑</t>
    </r>
    <phoneticPr fontId="7" type="noConversion"/>
  </si>
  <si>
    <r>
      <t xml:space="preserve"> </t>
    </r>
    <r>
      <rPr>
        <b/>
        <sz val="9"/>
        <rFont val="굴림체"/>
        <family val="3"/>
        <charset val="129"/>
      </rPr>
      <t>□ 동아대학교병원 사회공헌단 공모사업</t>
    </r>
    <phoneticPr fontId="7" type="noConversion"/>
  </si>
  <si>
    <r>
      <t xml:space="preserve"> </t>
    </r>
    <r>
      <rPr>
        <b/>
        <sz val="9"/>
        <rFont val="굴림체"/>
        <family val="3"/>
        <charset val="129"/>
      </rPr>
      <t>□ 응급안전안심서비스 차량지원</t>
    </r>
    <phoneticPr fontId="7" type="noConversion"/>
  </si>
  <si>
    <r>
      <t xml:space="preserve"> </t>
    </r>
    <r>
      <rPr>
        <b/>
        <sz val="9"/>
        <rFont val="굴림체"/>
        <family val="3"/>
        <charset val="129"/>
      </rPr>
      <t>□ 고령친화용품 홍보체험관 나무그늘</t>
    </r>
    <phoneticPr fontId="7" type="noConversion"/>
  </si>
  <si>
    <t>강사비 1,290,000+운영비 1,049,460</t>
    <phoneticPr fontId="7" type="noConversion"/>
  </si>
  <si>
    <t>윤영 11월 33,330</t>
    <phoneticPr fontId="7" type="noConversion"/>
  </si>
  <si>
    <t>10월,11월 1,320,000</t>
  </si>
  <si>
    <t>부노협 역량강화교육 50만원+ 한효준 61,330 + 최윤정 61,330 + 김보경 1,200,000 +김진호 30,000 +법인교육 1,200,000+다과비 100,000</t>
    <phoneticPr fontId="7" type="noConversion"/>
  </si>
  <si>
    <t>BT케어시트지 66,000+출입구 242,000</t>
    <phoneticPr fontId="7" type="noConversion"/>
  </si>
  <si>
    <t>유류비 214900</t>
    <phoneticPr fontId="7" type="noConversion"/>
  </si>
  <si>
    <t>4분기 노사협의회 100,000</t>
    <phoneticPr fontId="7" type="noConversion"/>
  </si>
  <si>
    <t>올해의 어진샘인 300,000</t>
    <phoneticPr fontId="7" type="noConversion"/>
  </si>
  <si>
    <t>감사의 날 210,000</t>
    <phoneticPr fontId="7" type="noConversion"/>
  </si>
  <si>
    <t>임원모임 식사 120,000</t>
    <phoneticPr fontId="7" type="noConversion"/>
  </si>
  <si>
    <t>강사비 11월,12월 350,000</t>
    <phoneticPr fontId="7" type="noConversion"/>
  </si>
  <si>
    <t>핫팩, 종아리마사지기 등 400,000</t>
    <phoneticPr fontId="7" type="noConversion"/>
  </si>
  <si>
    <t>11월 강사비 4,600,000+12월 강사비 4,837,500</t>
    <phoneticPr fontId="7" type="noConversion"/>
  </si>
  <si>
    <t>11월 강사비 2,550,000+12월 강사비 2,900,000</t>
    <phoneticPr fontId="7" type="noConversion"/>
  </si>
  <si>
    <t>11월 강사비 3,250,000+12월 강사비 3,700,000</t>
    <phoneticPr fontId="7" type="noConversion"/>
  </si>
  <si>
    <t>회의탁자 1,000,000+의자 480,000+냉난방기 5,200,000+ 정보검색대 700,000</t>
    <phoneticPr fontId="7" type="noConversion"/>
  </si>
  <si>
    <t>보조금</t>
    <phoneticPr fontId="7" type="noConversion"/>
  </si>
  <si>
    <t>자부담</t>
    <phoneticPr fontId="7" type="noConversion"/>
  </si>
  <si>
    <t>후원금</t>
    <phoneticPr fontId="7" type="noConversion"/>
  </si>
  <si>
    <t>-</t>
    <phoneticPr fontId="7" type="noConversion"/>
  </si>
  <si>
    <t>-</t>
    <phoneticPr fontId="7" type="noConversion"/>
  </si>
  <si>
    <t>김진호</t>
    <phoneticPr fontId="7" type="noConversion"/>
  </si>
  <si>
    <t>12월 급여</t>
    <phoneticPr fontId="7" type="noConversion"/>
  </si>
  <si>
    <t>11,12월 시간와</t>
    <phoneticPr fontId="7" type="noConversion"/>
  </si>
  <si>
    <t>12월 가족수당</t>
    <phoneticPr fontId="7" type="noConversion"/>
  </si>
  <si>
    <t>12월 퇴직</t>
    <phoneticPr fontId="7" type="noConversion"/>
  </si>
  <si>
    <t>11월,12월 사대보험</t>
    <phoneticPr fontId="7" type="noConversion"/>
  </si>
  <si>
    <t>관장님 한노협</t>
    <phoneticPr fontId="7" type="noConversion"/>
  </si>
  <si>
    <t>11,12월 교통비</t>
    <phoneticPr fontId="7" type="noConversion"/>
  </si>
  <si>
    <t>12월</t>
    <phoneticPr fontId="7" type="noConversion"/>
  </si>
  <si>
    <t>채령아, 김보경, 신다솜, 윤정희, 최윤영, 김리아, 김진호. 노주현</t>
    <phoneticPr fontId="7" type="noConversion"/>
  </si>
  <si>
    <t>자부담 8,091,580원</t>
    <phoneticPr fontId="7" type="noConversion"/>
  </si>
  <si>
    <t>지원사업</t>
    <phoneticPr fontId="7" type="noConversion"/>
  </si>
  <si>
    <t>자부담 742,500원</t>
    <phoneticPr fontId="7" type="noConversion"/>
  </si>
  <si>
    <t>자부담 5,960원</t>
    <phoneticPr fontId="7" type="noConversion"/>
  </si>
  <si>
    <t>영양사</t>
    <phoneticPr fontId="7" type="noConversion"/>
  </si>
  <si>
    <t>체육대회 단체티</t>
    <phoneticPr fontId="7" type="noConversion"/>
  </si>
  <si>
    <t>9517(2), 6496</t>
    <phoneticPr fontId="7" type="noConversion"/>
  </si>
  <si>
    <t>의자 등</t>
    <phoneticPr fontId="7" type="noConversion"/>
  </si>
  <si>
    <t>신규조리원</t>
    <phoneticPr fontId="7" type="noConversion"/>
  </si>
  <si>
    <t>헬스실 커튼 구입</t>
    <phoneticPr fontId="7" type="noConversion"/>
  </si>
  <si>
    <t>체육대회 점심 775,000+이름표 34,100+경품 300,000+ 행사업체 220,000</t>
    <phoneticPr fontId="7" type="noConversion"/>
  </si>
  <si>
    <t>계간지 12월 1,070,300원</t>
    <phoneticPr fontId="7" type="noConversion"/>
  </si>
  <si>
    <t>신발, 옷걸이</t>
    <phoneticPr fontId="7" type="noConversion"/>
  </si>
  <si>
    <t>자부담 1,235,910원</t>
    <phoneticPr fontId="7" type="noConversion"/>
  </si>
  <si>
    <t>시간외수당 반납 12,423,590+복지포인트 반납170,000원+인건비 반납 25,928,030원+ 보조금이자 16,477 + 사대보험 이자 662 + 경로식당무료 이자 1,075 + 경로당이자 1 + 노인일자리 23,377 + 영양사 급여 494,300 + 김유진퇴직금 887,370</t>
    <phoneticPr fontId="7" type="noConversion"/>
  </si>
  <si>
    <t>․경로식당이용료 3,500원 × 68명 × 237일</t>
    <phoneticPr fontId="7" type="noConversion"/>
  </si>
  <si>
    <t xml:space="preserve">      1. 2025년도 어진샘노인종합복지관 결산 추가경정예산은 총 3,109,860,000원이며 </t>
    <phoneticPr fontId="7" type="noConversion"/>
  </si>
  <si>
    <t>일반자원봉사</t>
    <phoneticPr fontId="7" type="noConversion"/>
  </si>
  <si>
    <t>□ 세출 각목 명세서6</t>
    <phoneticPr fontId="7" type="noConversion"/>
  </si>
  <si>
    <t>□ 세출 각목 명세서7</t>
    <phoneticPr fontId="7" type="noConversion"/>
  </si>
  <si>
    <t>□ 세출 각목 명세서8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</si>
</sst>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_);[Red]\(0\)"/>
    <numFmt numFmtId="178" formatCode="#,###,"/>
    <numFmt numFmtId="179" formatCode="_-* #,##0_-;\-* #,##0_-;_-* &quot;-&quot;??_-;_-@_-"/>
    <numFmt numFmtId="180" formatCode="#,##0&quot;원&quot;"/>
    <numFmt numFmtId="181" formatCode="_-* #,##0.0_-;\-* #,##0.0_-;_-* &quot;-&quot;_-;_-@_-"/>
    <numFmt numFmtId="182" formatCode="#,##0,"/>
  </numFmts>
  <fonts count="9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"/>
      <family val="3"/>
      <charset val="129"/>
    </font>
    <font>
      <sz val="12"/>
      <color indexed="8"/>
      <name val="한양신명조"/>
      <family val="3"/>
      <charset val="129"/>
    </font>
    <font>
      <sz val="9"/>
      <name val="돋움"/>
      <family val="3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6"/>
      <name val="돋움"/>
      <family val="3"/>
      <charset val="129"/>
    </font>
    <font>
      <sz val="11"/>
      <name val="굴림체"/>
      <family val="3"/>
      <charset val="129"/>
    </font>
    <font>
      <sz val="8"/>
      <name val="굴림체"/>
      <family val="3"/>
      <charset val="129"/>
    </font>
    <font>
      <b/>
      <sz val="12"/>
      <color indexed="8"/>
      <name val="굴림"/>
      <family val="3"/>
      <charset val="129"/>
    </font>
    <font>
      <sz val="10"/>
      <name val="한양신명조"/>
      <family val="3"/>
      <charset val="129"/>
    </font>
    <font>
      <b/>
      <sz val="10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sz val="26"/>
      <name val="휴먼옛체"/>
      <family val="1"/>
      <charset val="129"/>
    </font>
    <font>
      <i/>
      <sz val="18"/>
      <name val="휴먼옛체"/>
      <family val="1"/>
      <charset val="129"/>
    </font>
    <font>
      <i/>
      <sz val="8"/>
      <name val="휴먼옛체"/>
      <family val="1"/>
      <charset val="129"/>
    </font>
    <font>
      <sz val="14"/>
      <name val="한양신명조"/>
      <family val="3"/>
      <charset val="129"/>
    </font>
    <font>
      <sz val="16"/>
      <name val="한양신명조"/>
      <family val="3"/>
      <charset val="129"/>
    </font>
    <font>
      <sz val="8"/>
      <name val="한양신명조"/>
      <family val="3"/>
      <charset val="129"/>
    </font>
    <font>
      <sz val="11"/>
      <name val="한양신명조"/>
      <family val="3"/>
      <charset val="129"/>
    </font>
    <font>
      <sz val="12"/>
      <name val="한양신명조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8"/>
      <name val="굴림"/>
      <family val="3"/>
      <charset val="129"/>
    </font>
    <font>
      <b/>
      <sz val="14"/>
      <name val="돋움"/>
      <family val="3"/>
      <charset val="129"/>
    </font>
    <font>
      <b/>
      <sz val="14"/>
      <name val="굴림"/>
      <family val="3"/>
      <charset val="129"/>
    </font>
    <font>
      <sz val="14"/>
      <name val="굴림"/>
      <family val="3"/>
      <charset val="129"/>
    </font>
    <font>
      <sz val="9"/>
      <color indexed="8"/>
      <name val="Tahoma"/>
      <family val="2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9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2"/>
      <name val="굴림"/>
      <family val="3"/>
      <charset val="129"/>
    </font>
    <font>
      <sz val="9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11"/>
      <color rgb="FF0000CC"/>
      <name val="굴림"/>
      <family val="3"/>
      <charset val="129"/>
    </font>
    <font>
      <b/>
      <sz val="11"/>
      <color theme="0"/>
      <name val="굴림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b/>
      <sz val="15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theme="1"/>
      <name val="한양신명조"/>
      <family val="3"/>
      <charset val="129"/>
    </font>
    <font>
      <b/>
      <sz val="18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12"/>
      <color theme="1"/>
      <name val="한양신명조"/>
      <family val="3"/>
      <charset val="129"/>
    </font>
    <font>
      <sz val="12"/>
      <color theme="1"/>
      <name val="돋움"/>
      <family val="3"/>
      <charset val="129"/>
    </font>
    <font>
      <sz val="11"/>
      <color theme="1"/>
      <name val="굴림"/>
      <family val="3"/>
      <charset val="129"/>
    </font>
    <font>
      <sz val="6"/>
      <name val="굴림체"/>
      <family val="3"/>
      <charset val="129"/>
    </font>
    <font>
      <sz val="11"/>
      <color rgb="FFFF0000"/>
      <name val="굴림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medium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77111117893"/>
      </bottom>
      <diagonal/>
    </border>
    <border>
      <left/>
      <right/>
      <top style="dashed">
        <color theme="0" tint="-0.249977111117893"/>
      </top>
      <bottom style="dashed">
        <color theme="0" tint="-0.249977111117893"/>
      </bottom>
      <diagonal/>
    </border>
    <border>
      <left/>
      <right/>
      <top/>
      <bottom style="dashed">
        <color theme="0" tint="-0.249977111117893"/>
      </bottom>
      <diagonal/>
    </border>
    <border>
      <left/>
      <right/>
      <top style="dashed">
        <color theme="0" tint="-0.249977111117893"/>
      </top>
      <bottom/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theme="0" tint="-0.249977111117893"/>
      </bottom>
      <diagonal/>
    </border>
    <border>
      <left/>
      <right style="medium">
        <color indexed="64"/>
      </right>
      <top style="dashed">
        <color theme="0" tint="-0.249977111117893"/>
      </top>
      <bottom style="dashed">
        <color theme="0" tint="-0.249977111117893"/>
      </bottom>
      <diagonal/>
    </border>
    <border>
      <left/>
      <right style="medium">
        <color indexed="64"/>
      </right>
      <top/>
      <bottom style="dashed">
        <color theme="0" tint="-0.249977111117893"/>
      </bottom>
      <diagonal/>
    </border>
    <border>
      <left/>
      <right style="medium">
        <color indexed="64"/>
      </right>
      <top style="dashed">
        <color theme="0" tint="-0.249977111117893"/>
      </top>
      <bottom/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/>
      <top style="dashed">
        <color theme="0" tint="-0.249977111117893"/>
      </top>
      <bottom style="dashDot">
        <color indexed="64"/>
      </bottom>
      <diagonal/>
    </border>
    <border>
      <left/>
      <right/>
      <top style="dashed">
        <color theme="0" tint="-0.249977111117893"/>
      </top>
      <bottom style="dashDotDot">
        <color indexed="64"/>
      </bottom>
      <diagonal/>
    </border>
    <border>
      <left style="thin">
        <color indexed="64"/>
      </left>
      <right/>
      <top/>
      <bottom style="dashed">
        <color theme="0" tint="-0.249977111117893"/>
      </bottom>
      <diagonal/>
    </border>
    <border>
      <left style="thin">
        <color indexed="64"/>
      </left>
      <right/>
      <top style="dashed">
        <color theme="0" tint="-0.249977111117893"/>
      </top>
      <bottom style="dashed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77111117893"/>
      </bottom>
      <diagonal/>
    </border>
    <border>
      <left style="thin">
        <color indexed="64"/>
      </left>
      <right/>
      <top style="dashed">
        <color theme="0" tint="-0.249977111117893"/>
      </top>
      <bottom style="dashDot">
        <color indexed="64"/>
      </bottom>
      <diagonal/>
    </border>
    <border>
      <left/>
      <right style="medium">
        <color indexed="64"/>
      </right>
      <top style="dashed">
        <color theme="0" tint="-0.249977111117893"/>
      </top>
      <bottom style="dashDot">
        <color indexed="64"/>
      </bottom>
      <diagonal/>
    </border>
    <border>
      <left/>
      <right/>
      <top style="dashed">
        <color theme="0" tint="-0.249977111117893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dashDotDot">
        <color indexed="64"/>
      </bottom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theme="0" tint="-0.249977111117893"/>
      </top>
      <bottom style="dashDotDot">
        <color theme="1"/>
      </bottom>
      <diagonal/>
    </border>
    <border>
      <left style="thin">
        <color indexed="64"/>
      </left>
      <right/>
      <top style="dashed">
        <color theme="0" tint="-0.249977111117893"/>
      </top>
      <bottom style="dashDotDot">
        <color theme="1"/>
      </bottom>
      <diagonal/>
    </border>
    <border>
      <left/>
      <right/>
      <top style="thin">
        <color indexed="64"/>
      </top>
      <bottom style="dashDotDot">
        <color theme="1"/>
      </bottom>
      <diagonal/>
    </border>
    <border>
      <left style="thin">
        <color indexed="64"/>
      </left>
      <right/>
      <top style="thin">
        <color indexed="64"/>
      </top>
      <bottom style="dashDotDot">
        <color theme="1"/>
      </bottom>
      <diagonal/>
    </border>
    <border>
      <left/>
      <right/>
      <top/>
      <bottom style="dashDotDot">
        <color theme="1"/>
      </bottom>
      <diagonal/>
    </border>
    <border>
      <left style="thin">
        <color indexed="64"/>
      </left>
      <right/>
      <top/>
      <bottom style="dashDotDot">
        <color theme="1"/>
      </bottom>
      <diagonal/>
    </border>
    <border>
      <left/>
      <right/>
      <top style="dashDotDot">
        <color theme="1"/>
      </top>
      <bottom style="thin">
        <color indexed="64"/>
      </bottom>
      <diagonal/>
    </border>
    <border>
      <left/>
      <right/>
      <top style="dashed">
        <color theme="0" tint="-0.14996795556505021"/>
      </top>
      <bottom/>
      <diagonal/>
    </border>
    <border>
      <left style="thin">
        <color indexed="64"/>
      </left>
      <right/>
      <top style="dashDotDot">
        <color theme="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249977111117893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34998626667073579"/>
      </bottom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Dot">
        <color indexed="64"/>
      </bottom>
      <diagonal/>
    </border>
    <border>
      <left/>
      <right/>
      <top style="dashed">
        <color theme="0" tint="-0.34998626667073579"/>
      </top>
      <bottom style="dashDot">
        <color indexed="64"/>
      </bottom>
      <diagonal/>
    </border>
    <border>
      <left/>
      <right style="medium">
        <color indexed="64"/>
      </right>
      <top style="dashed">
        <color theme="0" tint="-0.34998626667073579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theme="1"/>
      </bottom>
      <diagonal/>
    </border>
    <border>
      <left/>
      <right/>
      <top style="thin">
        <color indexed="64"/>
      </top>
      <bottom style="dashDot">
        <color theme="1"/>
      </bottom>
      <diagonal/>
    </border>
    <border>
      <left/>
      <right style="medium">
        <color indexed="64"/>
      </right>
      <top style="thin">
        <color indexed="64"/>
      </top>
      <bottom style="dashDot">
        <color theme="1"/>
      </bottom>
      <diagonal/>
    </border>
    <border>
      <left/>
      <right/>
      <top style="dashed">
        <color theme="0" tint="-0.249977111117893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249977111117893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DotDot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ed">
        <color theme="0" tint="-0.249977111117893"/>
      </bottom>
      <diagonal/>
    </border>
    <border>
      <left/>
      <right/>
      <top style="dashed">
        <color theme="0" tint="-0.34998626667073579"/>
      </top>
      <bottom style="dashed">
        <color theme="0" tint="-0.249977111117893"/>
      </bottom>
      <diagonal/>
    </border>
    <border>
      <left style="thin">
        <color indexed="64"/>
      </left>
      <right/>
      <top/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theme="0" tint="-0.249977111117893"/>
      </top>
      <bottom style="dashDotDot">
        <color theme="1"/>
      </bottom>
      <diagonal/>
    </border>
    <border>
      <left style="thin">
        <color indexed="64"/>
      </left>
      <right/>
      <top style="dotted">
        <color theme="0" tint="-0.249977111117893"/>
      </top>
      <bottom style="dashDotDot">
        <color theme="1"/>
      </bottom>
      <diagonal/>
    </border>
    <border>
      <left/>
      <right/>
      <top style="dashed">
        <color theme="0" tint="-0.34998626667073579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dashDotDot">
        <color theme="1"/>
      </top>
      <bottom style="thin">
        <color theme="1"/>
      </bottom>
      <diagonal/>
    </border>
    <border>
      <left/>
      <right/>
      <top style="dashDotDot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dashed">
        <color theme="0" tint="-0.249977111117893"/>
      </top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ed">
        <color theme="0" tint="-0.249977111117893"/>
      </top>
      <bottom style="dashed">
        <color theme="0" tint="-0.34998626667073579"/>
      </bottom>
      <diagonal/>
    </border>
    <border>
      <left/>
      <right style="medium">
        <color indexed="64"/>
      </right>
      <top style="dashed">
        <color theme="0" tint="-0.249977111117893"/>
      </top>
      <bottom style="dashDotDot">
        <color theme="1"/>
      </bottom>
      <diagonal/>
    </border>
    <border>
      <left/>
      <right style="medium">
        <color indexed="64"/>
      </right>
      <top style="dashDotDot">
        <color theme="1"/>
      </top>
      <bottom style="thin">
        <color indexed="64"/>
      </bottom>
      <diagonal/>
    </border>
    <border>
      <left/>
      <right style="medium">
        <color indexed="64"/>
      </right>
      <top style="dashDotDot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dashDotDot">
        <color theme="1"/>
      </bottom>
      <diagonal/>
    </border>
    <border>
      <left/>
      <right style="medium">
        <color indexed="64"/>
      </right>
      <top style="thin">
        <color indexed="64"/>
      </top>
      <bottom style="dashDotDot">
        <color theme="1"/>
      </bottom>
      <diagonal/>
    </border>
    <border>
      <left/>
      <right style="medium">
        <color indexed="64"/>
      </right>
      <top style="dashed">
        <color theme="0" tint="-0.34998626667073579"/>
      </top>
      <bottom style="dashed">
        <color theme="0" tint="-0.249977111117893"/>
      </bottom>
      <diagonal/>
    </border>
    <border>
      <left/>
      <right style="medium">
        <color indexed="64"/>
      </right>
      <top style="dashed">
        <color theme="0" tint="-0.34998626667073579"/>
      </top>
      <bottom style="dashDotDot">
        <color theme="1"/>
      </bottom>
      <diagonal/>
    </border>
    <border>
      <left/>
      <right style="medium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/>
      <bottom style="dashed">
        <color theme="0" tint="-0.34998626667073579"/>
      </bottom>
      <diagonal/>
    </border>
    <border>
      <left style="thin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dashDotDot">
        <color theme="1"/>
      </top>
      <bottom style="medium">
        <color indexed="64"/>
      </bottom>
      <diagonal/>
    </border>
    <border>
      <left/>
      <right/>
      <top style="dashDotDot">
        <color theme="1"/>
      </top>
      <bottom style="medium">
        <color indexed="64"/>
      </bottom>
      <diagonal/>
    </border>
    <border>
      <left/>
      <right style="medium">
        <color indexed="64"/>
      </right>
      <top style="dashDotDot">
        <color theme="1"/>
      </top>
      <bottom style="medium">
        <color indexed="64"/>
      </bottom>
      <diagonal/>
    </border>
    <border>
      <left/>
      <right/>
      <top style="dashed">
        <color rgb="FFBFBFBF"/>
      </top>
      <bottom style="dashed">
        <color rgb="FFBFBFBF"/>
      </bottom>
      <diagonal/>
    </border>
    <border>
      <left/>
      <right style="medium">
        <color indexed="64"/>
      </right>
      <top style="dashed">
        <color rgb="FFBFBFBF"/>
      </top>
      <bottom style="dashed">
        <color rgb="FFBFBFBF"/>
      </bottom>
      <diagonal/>
    </border>
    <border>
      <left/>
      <right/>
      <top style="thin">
        <color indexed="64"/>
      </top>
      <bottom style="dashed">
        <color rgb="FFBFBFBF"/>
      </bottom>
      <diagonal/>
    </border>
    <border>
      <left/>
      <right style="medium">
        <color indexed="64"/>
      </right>
      <top style="thin">
        <color indexed="64"/>
      </top>
      <bottom style="dashed">
        <color rgb="FFBFBFBF"/>
      </bottom>
      <diagonal/>
    </border>
    <border>
      <left style="thin">
        <color indexed="64"/>
      </left>
      <right/>
      <top style="dashed">
        <color theme="0" tint="-0.249977111117893"/>
      </top>
      <bottom/>
      <diagonal/>
    </border>
    <border>
      <left style="thin">
        <color indexed="64"/>
      </left>
      <right/>
      <top style="dashed">
        <color theme="0" tint="-0.34998626667073579"/>
      </top>
      <bottom style="thin">
        <color indexed="64"/>
      </bottom>
      <diagonal/>
    </border>
    <border>
      <left/>
      <right/>
      <top style="dashed">
        <color theme="0" tint="-0.34998626667073579"/>
      </top>
      <bottom style="thin">
        <color indexed="64"/>
      </bottom>
      <diagonal/>
    </border>
    <border>
      <left/>
      <right/>
      <top style="dashed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 style="dashed">
        <color theme="0" tint="-0.34998626667073579"/>
      </top>
      <bottom style="thin">
        <color indexed="64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medium">
        <color indexed="64"/>
      </right>
      <top style="dashed">
        <color theme="0" tint="-0.34998626667073579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rgb="FFBFBFBF"/>
      </top>
      <bottom style="thin">
        <color indexed="64"/>
      </bottom>
      <diagonal/>
    </border>
    <border>
      <left/>
      <right style="medium">
        <color indexed="64"/>
      </right>
      <top style="dashed">
        <color rgb="FFBFBFBF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 style="dashDotDot">
        <color indexed="64"/>
      </bottom>
      <diagonal/>
    </border>
    <border>
      <left/>
      <right style="medium">
        <color indexed="64"/>
      </right>
      <top style="dashed">
        <color theme="0" tint="-0.34998626667073579"/>
      </top>
      <bottom style="dashDotDot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 style="thin">
        <color theme="0" tint="-4.9989318521683403E-2"/>
      </bottom>
      <diagonal/>
    </border>
    <border>
      <left/>
      <right/>
      <top style="dashed">
        <color theme="0" tint="-0.34998626667073579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dashed">
        <color theme="0" tint="-0.249977111117893"/>
      </top>
      <bottom style="thin">
        <color theme="0" tint="-4.9989318521683403E-2"/>
      </bottom>
      <diagonal/>
    </border>
    <border>
      <left/>
      <right/>
      <top style="dashed">
        <color rgb="FFBFBFBF"/>
      </top>
      <bottom style="thin">
        <color theme="0" tint="-4.9989318521683403E-2"/>
      </bottom>
      <diagonal/>
    </border>
    <border>
      <left/>
      <right style="medium">
        <color indexed="64"/>
      </right>
      <top style="dashed">
        <color rgb="FFBFBFBF"/>
      </top>
      <bottom style="thin">
        <color theme="0" tint="-4.9989318521683403E-2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medium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0" tint="-0.249977111117893"/>
      </top>
      <bottom style="hair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/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249977111117893"/>
      </bottom>
      <diagonal/>
    </border>
    <border>
      <left/>
      <right/>
      <top style="dashed">
        <color theme="0" tint="-0.34998626667073579"/>
      </top>
      <bottom style="dotted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theme="0" tint="-0.34998626667073579"/>
      </bottom>
      <diagonal/>
    </border>
    <border>
      <left/>
      <right/>
      <top style="medium">
        <color indexed="64"/>
      </top>
      <bottom style="dashed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587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21" fillId="0" borderId="0">
      <alignment vertical="center"/>
    </xf>
    <xf numFmtId="0" fontId="6" fillId="0" borderId="0"/>
    <xf numFmtId="0" fontId="6" fillId="0" borderId="0"/>
    <xf numFmtId="0" fontId="6" fillId="0" borderId="0"/>
    <xf numFmtId="0" fontId="21" fillId="0" borderId="0">
      <alignment vertical="center"/>
    </xf>
    <xf numFmtId="0" fontId="6" fillId="0" borderId="0"/>
    <xf numFmtId="0" fontId="53" fillId="0" borderId="0">
      <alignment vertical="center"/>
    </xf>
    <xf numFmtId="0" fontId="20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6" fillId="0" borderId="0"/>
    <xf numFmtId="0" fontId="6" fillId="0" borderId="0"/>
    <xf numFmtId="0" fontId="45" fillId="20" borderId="9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53" fillId="0" borderId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7" borderId="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3" fillId="0" borderId="8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3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/>
    <xf numFmtId="0" fontId="20" fillId="0" borderId="0">
      <alignment vertical="center"/>
    </xf>
    <xf numFmtId="0" fontId="54" fillId="0" borderId="0"/>
    <xf numFmtId="41" fontId="5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54" fillId="0" borderId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25">
    <xf numFmtId="0" fontId="0" fillId="0" borderId="0" xfId="0">
      <alignment vertical="center"/>
    </xf>
    <xf numFmtId="0" fontId="10" fillId="0" borderId="0" xfId="0" applyFont="1">
      <alignment vertical="center"/>
    </xf>
    <xf numFmtId="41" fontId="10" fillId="0" borderId="0" xfId="528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756">
      <alignment vertical="center"/>
    </xf>
    <xf numFmtId="41" fontId="8" fillId="0" borderId="0" xfId="756" applyNumberFormat="1" applyFont="1">
      <alignment vertical="center"/>
    </xf>
    <xf numFmtId="41" fontId="13" fillId="0" borderId="0" xfId="528" applyFont="1">
      <alignment vertical="center"/>
    </xf>
    <xf numFmtId="41" fontId="9" fillId="0" borderId="0" xfId="528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6" fontId="28" fillId="0" borderId="0" xfId="528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78" fontId="17" fillId="20" borderId="58" xfId="528" applyNumberFormat="1" applyFont="1" applyFill="1" applyBorder="1" applyAlignment="1">
      <alignment horizontal="center" vertical="center" wrapText="1"/>
    </xf>
    <xf numFmtId="178" fontId="17" fillId="20" borderId="54" xfId="528" applyNumberFormat="1" applyFont="1" applyFill="1" applyBorder="1" applyAlignment="1">
      <alignment horizontal="center" vertical="center" wrapText="1"/>
    </xf>
    <xf numFmtId="41" fontId="17" fillId="20" borderId="58" xfId="528" applyFont="1" applyFill="1" applyBorder="1" applyAlignment="1">
      <alignment horizontal="center" vertical="center" wrapText="1"/>
    </xf>
    <xf numFmtId="176" fontId="58" fillId="0" borderId="10" xfId="528" applyNumberFormat="1" applyFont="1" applyBorder="1" applyAlignment="1">
      <alignment horizontal="right" vertical="center" shrinkToFit="1"/>
    </xf>
    <xf numFmtId="41" fontId="10" fillId="0" borderId="0" xfId="528" applyFont="1" applyBorder="1" applyAlignment="1">
      <alignment horizontal="center" vertical="center"/>
    </xf>
    <xf numFmtId="178" fontId="10" fillId="0" borderId="0" xfId="528" applyNumberFormat="1" applyFont="1" applyBorder="1">
      <alignment vertical="center"/>
    </xf>
    <xf numFmtId="178" fontId="10" fillId="0" borderId="0" xfId="528" applyNumberFormat="1" applyFont="1" applyBorder="1" applyAlignment="1">
      <alignment horizontal="center" vertical="center"/>
    </xf>
    <xf numFmtId="41" fontId="10" fillId="0" borderId="0" xfId="528" applyFont="1" applyBorder="1">
      <alignment vertical="center"/>
    </xf>
    <xf numFmtId="0" fontId="61" fillId="28" borderId="34" xfId="0" applyFont="1" applyFill="1" applyBorder="1" applyAlignment="1">
      <alignment vertical="center" wrapText="1"/>
    </xf>
    <xf numFmtId="0" fontId="61" fillId="28" borderId="12" xfId="0" applyFont="1" applyFill="1" applyBorder="1" applyAlignment="1">
      <alignment horizontal="right" vertical="center"/>
    </xf>
    <xf numFmtId="0" fontId="60" fillId="28" borderId="66" xfId="0" applyFont="1" applyFill="1" applyBorder="1" applyAlignment="1">
      <alignment horizontal="right" vertical="center"/>
    </xf>
    <xf numFmtId="0" fontId="60" fillId="28" borderId="74" xfId="0" applyFont="1" applyFill="1" applyBorder="1" applyAlignment="1">
      <alignment vertical="center" wrapText="1"/>
    </xf>
    <xf numFmtId="0" fontId="60" fillId="28" borderId="67" xfId="0" applyFont="1" applyFill="1" applyBorder="1" applyAlignment="1">
      <alignment horizontal="right" vertical="center"/>
    </xf>
    <xf numFmtId="41" fontId="49" fillId="28" borderId="0" xfId="528" applyFont="1" applyFill="1" applyAlignment="1">
      <alignment horizontal="left" vertical="center"/>
    </xf>
    <xf numFmtId="178" fontId="50" fillId="28" borderId="0" xfId="528" applyNumberFormat="1" applyFont="1" applyFill="1" applyAlignment="1">
      <alignment horizontal="left" vertical="center" wrapText="1"/>
    </xf>
    <xf numFmtId="178" fontId="50" fillId="28" borderId="0" xfId="528" applyNumberFormat="1" applyFont="1" applyFill="1" applyAlignment="1">
      <alignment horizontal="center" vertical="center" wrapText="1"/>
    </xf>
    <xf numFmtId="41" fontId="12" fillId="28" borderId="0" xfId="528" applyFont="1" applyFill="1" applyBorder="1" applyAlignment="1">
      <alignment horizontal="center" vertical="center"/>
    </xf>
    <xf numFmtId="178" fontId="12" fillId="28" borderId="0" xfId="528" applyNumberFormat="1" applyFont="1" applyFill="1" applyBorder="1">
      <alignment vertical="center"/>
    </xf>
    <xf numFmtId="41" fontId="12" fillId="28" borderId="20" xfId="528" applyFont="1" applyFill="1" applyBorder="1" applyAlignment="1">
      <alignment horizontal="center" vertical="center" wrapText="1"/>
    </xf>
    <xf numFmtId="41" fontId="12" fillId="28" borderId="40" xfId="528" applyFont="1" applyFill="1" applyBorder="1" applyAlignment="1">
      <alignment horizontal="center" vertical="center" wrapText="1"/>
    </xf>
    <xf numFmtId="177" fontId="12" fillId="28" borderId="20" xfId="528" applyNumberFormat="1" applyFont="1" applyFill="1" applyBorder="1" applyAlignment="1">
      <alignment horizontal="center" vertical="center"/>
    </xf>
    <xf numFmtId="178" fontId="12" fillId="28" borderId="10" xfId="528" applyNumberFormat="1" applyFont="1" applyFill="1" applyBorder="1" applyAlignment="1">
      <alignment horizontal="center" vertical="center" wrapText="1"/>
    </xf>
    <xf numFmtId="178" fontId="12" fillId="28" borderId="20" xfId="528" applyNumberFormat="1" applyFont="1" applyFill="1" applyBorder="1" applyAlignment="1">
      <alignment horizontal="center" vertical="center"/>
    </xf>
    <xf numFmtId="0" fontId="60" fillId="28" borderId="49" xfId="0" applyFont="1" applyFill="1" applyBorder="1" applyAlignment="1">
      <alignment vertical="center" wrapText="1"/>
    </xf>
    <xf numFmtId="0" fontId="60" fillId="28" borderId="48" xfId="0" applyFont="1" applyFill="1" applyBorder="1" applyAlignment="1">
      <alignment horizontal="right" vertical="center"/>
    </xf>
    <xf numFmtId="41" fontId="12" fillId="28" borderId="15" xfId="528" applyFont="1" applyFill="1" applyBorder="1" applyAlignment="1">
      <alignment horizontal="center" vertical="center"/>
    </xf>
    <xf numFmtId="178" fontId="12" fillId="28" borderId="15" xfId="528" applyNumberFormat="1" applyFont="1" applyFill="1" applyBorder="1">
      <alignment vertical="center"/>
    </xf>
    <xf numFmtId="41" fontId="13" fillId="28" borderId="20" xfId="528" applyFont="1" applyFill="1" applyBorder="1" applyAlignment="1">
      <alignment horizontal="center" vertical="center" wrapText="1"/>
    </xf>
    <xf numFmtId="41" fontId="13" fillId="28" borderId="40" xfId="528" applyFont="1" applyFill="1" applyBorder="1" applyAlignment="1">
      <alignment horizontal="center" vertical="center" wrapText="1"/>
    </xf>
    <xf numFmtId="41" fontId="12" fillId="28" borderId="28" xfId="528" applyFont="1" applyFill="1" applyBorder="1" applyAlignment="1">
      <alignment horizontal="center" vertical="center" wrapText="1"/>
    </xf>
    <xf numFmtId="0" fontId="57" fillId="28" borderId="0" xfId="763" applyFont="1" applyFill="1" applyAlignment="1">
      <alignment vertical="center"/>
    </xf>
    <xf numFmtId="0" fontId="13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9" fillId="20" borderId="10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41" fontId="60" fillId="28" borderId="45" xfId="528" applyFont="1" applyFill="1" applyBorder="1" applyAlignment="1">
      <alignment vertical="center"/>
    </xf>
    <xf numFmtId="41" fontId="61" fillId="28" borderId="0" xfId="528" applyFont="1" applyFill="1" applyBorder="1" applyAlignment="1">
      <alignment vertical="center"/>
    </xf>
    <xf numFmtId="41" fontId="60" fillId="28" borderId="61" xfId="528" applyFont="1" applyFill="1" applyBorder="1" applyAlignment="1">
      <alignment vertical="center"/>
    </xf>
    <xf numFmtId="178" fontId="12" fillId="28" borderId="28" xfId="528" applyNumberFormat="1" applyFont="1" applyFill="1" applyBorder="1" applyAlignment="1">
      <alignment horizontal="center" vertical="center" wrapText="1"/>
    </xf>
    <xf numFmtId="41" fontId="17" fillId="20" borderId="125" xfId="528" applyFont="1" applyFill="1" applyBorder="1" applyAlignment="1">
      <alignment horizontal="center" vertical="center" wrapText="1"/>
    </xf>
    <xf numFmtId="178" fontId="17" fillId="20" borderId="125" xfId="528" applyNumberFormat="1" applyFont="1" applyFill="1" applyBorder="1" applyAlignment="1">
      <alignment horizontal="center" vertical="center" wrapText="1"/>
    </xf>
    <xf numFmtId="178" fontId="17" fillId="20" borderId="126" xfId="528" applyNumberFormat="1" applyFont="1" applyFill="1" applyBorder="1" applyAlignment="1">
      <alignment horizontal="center" vertical="center" wrapText="1"/>
    </xf>
    <xf numFmtId="178" fontId="17" fillId="20" borderId="127" xfId="528" applyNumberFormat="1" applyFont="1" applyFill="1" applyBorder="1" applyAlignment="1">
      <alignment horizontal="center" vertical="center" wrapText="1"/>
    </xf>
    <xf numFmtId="41" fontId="12" fillId="28" borderId="130" xfId="528" applyFont="1" applyFill="1" applyBorder="1" applyAlignment="1">
      <alignment horizontal="center" vertical="center"/>
    </xf>
    <xf numFmtId="41" fontId="12" fillId="28" borderId="131" xfId="528" applyFont="1" applyFill="1" applyBorder="1" applyAlignment="1">
      <alignment horizontal="center" vertical="center"/>
    </xf>
    <xf numFmtId="178" fontId="12" fillId="28" borderId="131" xfId="528" applyNumberFormat="1" applyFont="1" applyFill="1" applyBorder="1">
      <alignment vertical="center"/>
    </xf>
    <xf numFmtId="41" fontId="17" fillId="20" borderId="137" xfId="528" applyFont="1" applyFill="1" applyBorder="1" applyAlignment="1">
      <alignment horizontal="center" vertical="center" wrapText="1"/>
    </xf>
    <xf numFmtId="41" fontId="12" fillId="28" borderId="128" xfId="528" applyFont="1" applyFill="1" applyBorder="1" applyAlignment="1">
      <alignment horizontal="center" vertical="center"/>
    </xf>
    <xf numFmtId="41" fontId="12" fillId="28" borderId="129" xfId="528" applyFont="1" applyFill="1" applyBorder="1" applyAlignment="1">
      <alignment horizontal="center" vertical="center"/>
    </xf>
    <xf numFmtId="178" fontId="12" fillId="0" borderId="132" xfId="528" applyNumberFormat="1" applyFont="1" applyBorder="1" applyAlignment="1">
      <alignment horizontal="center" vertical="center"/>
    </xf>
    <xf numFmtId="0" fontId="19" fillId="20" borderId="37" xfId="0" applyFont="1" applyFill="1" applyBorder="1" applyAlignment="1">
      <alignment horizontal="center" vertical="center" shrinkToFit="1"/>
    </xf>
    <xf numFmtId="0" fontId="57" fillId="29" borderId="0" xfId="763" applyFont="1" applyFill="1" applyAlignment="1">
      <alignment vertical="center"/>
    </xf>
    <xf numFmtId="0" fontId="61" fillId="28" borderId="36" xfId="0" applyFont="1" applyFill="1" applyBorder="1" applyAlignment="1">
      <alignment vertical="center" wrapText="1"/>
    </xf>
    <xf numFmtId="41" fontId="61" fillId="28" borderId="18" xfId="528" applyFont="1" applyFill="1" applyBorder="1" applyAlignment="1">
      <alignment vertical="center"/>
    </xf>
    <xf numFmtId="0" fontId="61" fillId="28" borderId="17" xfId="0" applyFont="1" applyFill="1" applyBorder="1" applyAlignment="1">
      <alignment horizontal="right" vertical="center"/>
    </xf>
    <xf numFmtId="41" fontId="11" fillId="0" borderId="0" xfId="528" applyFont="1">
      <alignment vertical="center"/>
    </xf>
    <xf numFmtId="0" fontId="60" fillId="28" borderId="93" xfId="0" applyFont="1" applyFill="1" applyBorder="1" applyAlignment="1">
      <alignment vertical="center" wrapText="1"/>
    </xf>
    <xf numFmtId="41" fontId="60" fillId="28" borderId="72" xfId="528" applyFont="1" applyFill="1" applyBorder="1" applyAlignment="1">
      <alignment vertical="center"/>
    </xf>
    <xf numFmtId="0" fontId="60" fillId="28" borderId="146" xfId="0" applyFont="1" applyFill="1" applyBorder="1" applyAlignment="1">
      <alignment horizontal="right" vertical="center"/>
    </xf>
    <xf numFmtId="0" fontId="59" fillId="29" borderId="0" xfId="763" applyFont="1" applyFill="1" applyAlignment="1">
      <alignment vertical="center"/>
    </xf>
    <xf numFmtId="0" fontId="57" fillId="28" borderId="0" xfId="0" applyFont="1" applyFill="1">
      <alignment vertical="center"/>
    </xf>
    <xf numFmtId="0" fontId="64" fillId="30" borderId="0" xfId="3843" applyFont="1" applyFill="1" applyAlignment="1">
      <alignment vertical="center"/>
    </xf>
    <xf numFmtId="41" fontId="12" fillId="28" borderId="186" xfId="528" applyFont="1" applyFill="1" applyBorder="1" applyAlignment="1">
      <alignment horizontal="center" vertical="center" wrapText="1"/>
    </xf>
    <xf numFmtId="41" fontId="12" fillId="28" borderId="188" xfId="528" applyFont="1" applyFill="1" applyBorder="1" applyAlignment="1">
      <alignment horizontal="center" vertical="center" wrapText="1"/>
    </xf>
    <xf numFmtId="178" fontId="12" fillId="28" borderId="190" xfId="528" applyNumberFormat="1" applyFont="1" applyFill="1" applyBorder="1" applyAlignment="1">
      <alignment vertical="center" textRotation="255"/>
    </xf>
    <xf numFmtId="41" fontId="12" fillId="28" borderId="20" xfId="528" applyFont="1" applyFill="1" applyBorder="1" applyAlignment="1">
      <alignment horizontal="center" vertical="center"/>
    </xf>
    <xf numFmtId="178" fontId="12" fillId="28" borderId="10" xfId="528" applyNumberFormat="1" applyFont="1" applyFill="1" applyBorder="1" applyAlignment="1">
      <alignment horizontal="center" vertical="center"/>
    </xf>
    <xf numFmtId="41" fontId="49" fillId="28" borderId="131" xfId="528" applyFont="1" applyFill="1" applyBorder="1" applyAlignment="1">
      <alignment horizontal="left" vertical="center"/>
    </xf>
    <xf numFmtId="178" fontId="50" fillId="28" borderId="131" xfId="528" applyNumberFormat="1" applyFont="1" applyFill="1" applyBorder="1" applyAlignment="1">
      <alignment horizontal="left" vertical="center" wrapText="1"/>
    </xf>
    <xf numFmtId="178" fontId="50" fillId="28" borderId="131" xfId="528" applyNumberFormat="1" applyFont="1" applyFill="1" applyBorder="1" applyAlignment="1">
      <alignment horizontal="center" vertical="center" wrapText="1"/>
    </xf>
    <xf numFmtId="178" fontId="12" fillId="28" borderId="131" xfId="528" applyNumberFormat="1" applyFont="1" applyFill="1" applyBorder="1" applyAlignment="1">
      <alignment vertical="center" textRotation="255"/>
    </xf>
    <xf numFmtId="41" fontId="17" fillId="20" borderId="191" xfId="528" applyFont="1" applyFill="1" applyBorder="1" applyAlignment="1">
      <alignment horizontal="center" vertical="center" wrapText="1"/>
    </xf>
    <xf numFmtId="178" fontId="17" fillId="20" borderId="192" xfId="528" applyNumberFormat="1" applyFont="1" applyFill="1" applyBorder="1" applyAlignment="1">
      <alignment horizontal="center" vertical="center" wrapText="1"/>
    </xf>
    <xf numFmtId="178" fontId="12" fillId="28" borderId="193" xfId="528" applyNumberFormat="1" applyFont="1" applyFill="1" applyBorder="1" applyAlignment="1">
      <alignment horizontal="center" vertical="center"/>
    </xf>
    <xf numFmtId="41" fontId="12" fillId="28" borderId="198" xfId="528" applyFont="1" applyFill="1" applyBorder="1" applyAlignment="1">
      <alignment horizontal="center" vertical="center"/>
    </xf>
    <xf numFmtId="178" fontId="12" fillId="28" borderId="26" xfId="528" applyNumberFormat="1" applyFont="1" applyFill="1" applyBorder="1" applyAlignment="1">
      <alignment horizontal="center" vertical="center"/>
    </xf>
    <xf numFmtId="178" fontId="12" fillId="28" borderId="26" xfId="528" applyNumberFormat="1" applyFont="1" applyFill="1" applyBorder="1" applyAlignment="1">
      <alignment horizontal="center" vertical="center" wrapText="1"/>
    </xf>
    <xf numFmtId="0" fontId="60" fillId="28" borderId="40" xfId="0" applyFont="1" applyFill="1" applyBorder="1" applyAlignment="1">
      <alignment vertical="center" wrapText="1"/>
    </xf>
    <xf numFmtId="41" fontId="60" fillId="28" borderId="15" xfId="528" applyFont="1" applyFill="1" applyBorder="1" applyAlignment="1">
      <alignment vertical="center"/>
    </xf>
    <xf numFmtId="0" fontId="60" fillId="28" borderId="16" xfId="0" applyFont="1" applyFill="1" applyBorder="1" applyAlignment="1">
      <alignment horizontal="right" vertical="center"/>
    </xf>
    <xf numFmtId="0" fontId="60" fillId="28" borderId="68" xfId="0" applyFont="1" applyFill="1" applyBorder="1" applyAlignment="1">
      <alignment horizontal="right" vertical="center"/>
    </xf>
    <xf numFmtId="0" fontId="60" fillId="28" borderId="215" xfId="0" applyFont="1" applyFill="1" applyBorder="1" applyAlignment="1">
      <alignment horizontal="right" vertical="center"/>
    </xf>
    <xf numFmtId="0" fontId="66" fillId="0" borderId="0" xfId="0" applyFont="1" applyAlignment="1">
      <alignment vertical="center" shrinkToFit="1"/>
    </xf>
    <xf numFmtId="178" fontId="61" fillId="20" borderId="10" xfId="528" applyNumberFormat="1" applyFont="1" applyFill="1" applyBorder="1" applyAlignment="1">
      <alignment horizontal="center" vertical="center" wrapText="1"/>
    </xf>
    <xf numFmtId="0" fontId="68" fillId="28" borderId="0" xfId="0" applyFont="1" applyFill="1">
      <alignment vertical="center"/>
    </xf>
    <xf numFmtId="0" fontId="69" fillId="28" borderId="0" xfId="0" applyFont="1" applyFill="1">
      <alignment vertical="center"/>
    </xf>
    <xf numFmtId="0" fontId="68" fillId="28" borderId="0" xfId="0" applyFont="1" applyFill="1" applyAlignment="1">
      <alignment horizontal="right" vertical="center"/>
    </xf>
    <xf numFmtId="41" fontId="68" fillId="0" borderId="0" xfId="528" applyFont="1" applyAlignment="1">
      <alignment horizontal="right" vertical="center"/>
    </xf>
    <xf numFmtId="0" fontId="68" fillId="0" borderId="0" xfId="0" applyFont="1">
      <alignment vertical="center"/>
    </xf>
    <xf numFmtId="0" fontId="71" fillId="20" borderId="50" xfId="0" applyFont="1" applyFill="1" applyBorder="1" applyAlignment="1">
      <alignment horizontal="center" vertical="center" wrapText="1"/>
    </xf>
    <xf numFmtId="0" fontId="71" fillId="20" borderId="35" xfId="0" applyFont="1" applyFill="1" applyBorder="1" applyAlignment="1">
      <alignment horizontal="center" vertical="center" wrapText="1"/>
    </xf>
    <xf numFmtId="178" fontId="60" fillId="0" borderId="10" xfId="528" applyNumberFormat="1" applyFont="1" applyBorder="1" applyAlignment="1">
      <alignment horizontal="center" vertical="center" wrapText="1"/>
    </xf>
    <xf numFmtId="0" fontId="60" fillId="28" borderId="20" xfId="0" applyFont="1" applyFill="1" applyBorder="1" applyAlignment="1">
      <alignment vertical="center" wrapText="1"/>
    </xf>
    <xf numFmtId="41" fontId="60" fillId="28" borderId="14" xfId="528" applyFont="1" applyFill="1" applyBorder="1" applyAlignment="1">
      <alignment vertical="center" wrapText="1"/>
    </xf>
    <xf numFmtId="0" fontId="60" fillId="28" borderId="21" xfId="0" applyFont="1" applyFill="1" applyBorder="1" applyAlignment="1">
      <alignment horizontal="right" vertical="center"/>
    </xf>
    <xf numFmtId="41" fontId="60" fillId="28" borderId="14" xfId="528" applyFont="1" applyFill="1" applyBorder="1" applyAlignment="1">
      <alignment vertical="center"/>
    </xf>
    <xf numFmtId="0" fontId="72" fillId="28" borderId="100" xfId="0" applyFont="1" applyFill="1" applyBorder="1" applyAlignment="1">
      <alignment vertical="center" wrapText="1"/>
    </xf>
    <xf numFmtId="41" fontId="60" fillId="28" borderId="101" xfId="528" applyFont="1" applyFill="1" applyBorder="1" applyAlignment="1">
      <alignment vertical="center"/>
    </xf>
    <xf numFmtId="0" fontId="60" fillId="28" borderId="102" xfId="0" applyFont="1" applyFill="1" applyBorder="1" applyAlignment="1">
      <alignment horizontal="right" vertical="center"/>
    </xf>
    <xf numFmtId="41" fontId="68" fillId="0" borderId="42" xfId="528" applyFont="1" applyBorder="1" applyAlignment="1">
      <alignment horizontal="right" vertical="center"/>
    </xf>
    <xf numFmtId="0" fontId="72" fillId="28" borderId="34" xfId="0" applyFont="1" applyFill="1" applyBorder="1" applyAlignment="1">
      <alignment vertical="center" wrapText="1"/>
    </xf>
    <xf numFmtId="41" fontId="60" fillId="28" borderId="0" xfId="528" applyFont="1" applyFill="1" applyBorder="1" applyAlignment="1">
      <alignment vertical="center"/>
    </xf>
    <xf numFmtId="0" fontId="60" fillId="28" borderId="12" xfId="0" applyFont="1" applyFill="1" applyBorder="1" applyAlignment="1">
      <alignment horizontal="right" vertical="center"/>
    </xf>
    <xf numFmtId="0" fontId="61" fillId="28" borderId="33" xfId="0" applyFont="1" applyFill="1" applyBorder="1" applyAlignment="1">
      <alignment vertical="center" wrapText="1"/>
    </xf>
    <xf numFmtId="41" fontId="61" fillId="28" borderId="23" xfId="528" applyFont="1" applyFill="1" applyBorder="1" applyAlignment="1">
      <alignment vertical="center"/>
    </xf>
    <xf numFmtId="0" fontId="61" fillId="28" borderId="24" xfId="0" applyFont="1" applyFill="1" applyBorder="1" applyAlignment="1">
      <alignment horizontal="right" vertical="center"/>
    </xf>
    <xf numFmtId="0" fontId="72" fillId="28" borderId="44" xfId="0" applyFont="1" applyFill="1" applyBorder="1" applyAlignment="1">
      <alignment vertical="center" wrapText="1"/>
    </xf>
    <xf numFmtId="0" fontId="61" fillId="28" borderId="44" xfId="0" applyFont="1" applyFill="1" applyBorder="1" applyAlignment="1">
      <alignment vertical="center" wrapText="1"/>
    </xf>
    <xf numFmtId="41" fontId="61" fillId="28" borderId="32" xfId="528" applyFont="1" applyFill="1" applyBorder="1" applyAlignment="1">
      <alignment vertical="center"/>
    </xf>
    <xf numFmtId="0" fontId="61" fillId="28" borderId="27" xfId="0" applyFont="1" applyFill="1" applyBorder="1" applyAlignment="1">
      <alignment horizontal="right" vertical="center"/>
    </xf>
    <xf numFmtId="0" fontId="72" fillId="0" borderId="40" xfId="0" applyFont="1" applyBorder="1" applyAlignment="1">
      <alignment vertical="center" wrapText="1"/>
    </xf>
    <xf numFmtId="41" fontId="60" fillId="0" borderId="15" xfId="528" applyFont="1" applyFill="1" applyBorder="1" applyAlignment="1">
      <alignment vertical="center"/>
    </xf>
    <xf numFmtId="0" fontId="61" fillId="0" borderId="33" xfId="0" applyFont="1" applyBorder="1" applyAlignment="1">
      <alignment vertical="center" wrapText="1"/>
    </xf>
    <xf numFmtId="41" fontId="61" fillId="0" borderId="64" xfId="528" applyFont="1" applyFill="1" applyBorder="1" applyAlignment="1">
      <alignment vertical="center"/>
    </xf>
    <xf numFmtId="0" fontId="61" fillId="28" borderId="149" xfId="0" applyFont="1" applyFill="1" applyBorder="1" applyAlignment="1">
      <alignment horizontal="right" vertical="center"/>
    </xf>
    <xf numFmtId="0" fontId="72" fillId="0" borderId="34" xfId="0" applyFont="1" applyBorder="1" applyAlignment="1">
      <alignment vertical="center" wrapText="1"/>
    </xf>
    <xf numFmtId="41" fontId="60" fillId="0" borderId="0" xfId="528" applyFont="1" applyFill="1" applyBorder="1" applyAlignment="1">
      <alignment vertical="center"/>
    </xf>
    <xf numFmtId="0" fontId="61" fillId="0" borderId="44" xfId="0" applyFont="1" applyBorder="1" applyAlignment="1">
      <alignment vertical="center" wrapText="1"/>
    </xf>
    <xf numFmtId="41" fontId="61" fillId="0" borderId="32" xfId="528" applyFont="1" applyFill="1" applyBorder="1" applyAlignment="1">
      <alignment vertical="center"/>
    </xf>
    <xf numFmtId="0" fontId="60" fillId="28" borderId="41" xfId="0" applyFont="1" applyFill="1" applyBorder="1" applyAlignment="1">
      <alignment horizontal="right" vertical="center"/>
    </xf>
    <xf numFmtId="41" fontId="61" fillId="0" borderId="23" xfId="528" applyFont="1" applyFill="1" applyBorder="1" applyAlignment="1">
      <alignment vertical="center"/>
    </xf>
    <xf numFmtId="0" fontId="61" fillId="28" borderId="217" xfId="0" applyFont="1" applyFill="1" applyBorder="1" applyAlignment="1">
      <alignment horizontal="right" vertical="center"/>
    </xf>
    <xf numFmtId="178" fontId="60" fillId="28" borderId="10" xfId="528" applyNumberFormat="1" applyFont="1" applyFill="1" applyBorder="1" applyAlignment="1">
      <alignment horizontal="center" vertical="center" wrapText="1"/>
    </xf>
    <xf numFmtId="0" fontId="60" fillId="28" borderId="75" xfId="0" applyFont="1" applyFill="1" applyBorder="1" applyAlignment="1">
      <alignment vertical="center" wrapText="1"/>
    </xf>
    <xf numFmtId="41" fontId="60" fillId="28" borderId="60" xfId="528" applyFont="1" applyFill="1" applyBorder="1" applyAlignment="1">
      <alignment vertical="center"/>
    </xf>
    <xf numFmtId="0" fontId="60" fillId="28" borderId="76" xfId="0" applyFont="1" applyFill="1" applyBorder="1" applyAlignment="1">
      <alignment vertical="center" wrapText="1"/>
    </xf>
    <xf numFmtId="41" fontId="60" fillId="28" borderId="71" xfId="528" applyFont="1" applyFill="1" applyBorder="1" applyAlignment="1">
      <alignment vertical="center"/>
    </xf>
    <xf numFmtId="0" fontId="60" fillId="28" borderId="77" xfId="0" applyFont="1" applyFill="1" applyBorder="1" applyAlignment="1">
      <alignment horizontal="right" vertical="center"/>
    </xf>
    <xf numFmtId="0" fontId="60" fillId="28" borderId="43" xfId="0" applyFont="1" applyFill="1" applyBorder="1" applyAlignment="1">
      <alignment vertical="center" wrapText="1"/>
    </xf>
    <xf numFmtId="41" fontId="60" fillId="28" borderId="31" xfId="528" applyFont="1" applyFill="1" applyBorder="1" applyAlignment="1">
      <alignment vertical="center"/>
    </xf>
    <xf numFmtId="0" fontId="60" fillId="28" borderId="70" xfId="0" applyFont="1" applyFill="1" applyBorder="1" applyAlignment="1">
      <alignment horizontal="right" vertical="center"/>
    </xf>
    <xf numFmtId="0" fontId="60" fillId="28" borderId="213" xfId="0" applyFont="1" applyFill="1" applyBorder="1" applyAlignment="1">
      <alignment vertical="center" wrapText="1"/>
    </xf>
    <xf numFmtId="41" fontId="60" fillId="28" borderId="214" xfId="528" applyFont="1" applyFill="1" applyBorder="1" applyAlignment="1">
      <alignment vertical="center"/>
    </xf>
    <xf numFmtId="41" fontId="68" fillId="0" borderId="0" xfId="528" applyFont="1" applyBorder="1" applyAlignment="1">
      <alignment horizontal="right" vertical="center"/>
    </xf>
    <xf numFmtId="0" fontId="60" fillId="28" borderId="73" xfId="0" applyFont="1" applyFill="1" applyBorder="1" applyAlignment="1">
      <alignment vertical="center" wrapText="1"/>
    </xf>
    <xf numFmtId="41" fontId="60" fillId="28" borderId="62" xfId="528" applyFont="1" applyFill="1" applyBorder="1" applyAlignment="1">
      <alignment vertical="center"/>
    </xf>
    <xf numFmtId="0" fontId="61" fillId="28" borderId="20" xfId="0" applyFont="1" applyFill="1" applyBorder="1" applyAlignment="1">
      <alignment vertical="center" wrapText="1"/>
    </xf>
    <xf numFmtId="41" fontId="61" fillId="28" borderId="14" xfId="528" applyFont="1" applyFill="1" applyBorder="1" applyAlignment="1">
      <alignment vertical="center"/>
    </xf>
    <xf numFmtId="0" fontId="61" fillId="28" borderId="21" xfId="0" applyFont="1" applyFill="1" applyBorder="1" applyAlignment="1">
      <alignment horizontal="right" vertical="center"/>
    </xf>
    <xf numFmtId="0" fontId="73" fillId="28" borderId="48" xfId="0" applyFont="1" applyFill="1" applyBorder="1" applyAlignment="1">
      <alignment horizontal="right" vertical="center"/>
    </xf>
    <xf numFmtId="0" fontId="74" fillId="28" borderId="27" xfId="0" applyFont="1" applyFill="1" applyBorder="1" applyAlignment="1">
      <alignment horizontal="right" vertical="center"/>
    </xf>
    <xf numFmtId="0" fontId="60" fillId="28" borderId="36" xfId="0" applyFont="1" applyFill="1" applyBorder="1" applyAlignment="1">
      <alignment vertical="center" wrapText="1"/>
    </xf>
    <xf numFmtId="41" fontId="60" fillId="28" borderId="18" xfId="528" applyFont="1" applyFill="1" applyBorder="1" applyAlignment="1">
      <alignment vertical="center"/>
    </xf>
    <xf numFmtId="0" fontId="60" fillId="28" borderId="17" xfId="0" applyFont="1" applyFill="1" applyBorder="1" applyAlignment="1">
      <alignment horizontal="right" vertical="center"/>
    </xf>
    <xf numFmtId="0" fontId="60" fillId="28" borderId="94" xfId="0" applyFont="1" applyFill="1" applyBorder="1" applyAlignment="1">
      <alignment vertical="center" wrapText="1"/>
    </xf>
    <xf numFmtId="41" fontId="60" fillId="28" borderId="95" xfId="528" applyFont="1" applyFill="1" applyBorder="1" applyAlignment="1">
      <alignment vertical="center"/>
    </xf>
    <xf numFmtId="0" fontId="60" fillId="28" borderId="96" xfId="0" applyFont="1" applyFill="1" applyBorder="1" applyAlignment="1">
      <alignment horizontal="right" vertical="center"/>
    </xf>
    <xf numFmtId="0" fontId="60" fillId="28" borderId="97" xfId="0" applyFont="1" applyFill="1" applyBorder="1" applyAlignment="1">
      <alignment vertical="center" wrapText="1"/>
    </xf>
    <xf numFmtId="41" fontId="60" fillId="28" borderId="98" xfId="528" applyFont="1" applyFill="1" applyBorder="1" applyAlignment="1">
      <alignment vertical="center"/>
    </xf>
    <xf numFmtId="0" fontId="60" fillId="28" borderId="99" xfId="0" applyFont="1" applyFill="1" applyBorder="1" applyAlignment="1">
      <alignment horizontal="right" vertical="center"/>
    </xf>
    <xf numFmtId="0" fontId="61" fillId="28" borderId="82" xfId="0" applyFont="1" applyFill="1" applyBorder="1" applyAlignment="1">
      <alignment vertical="center" wrapText="1"/>
    </xf>
    <xf numFmtId="41" fontId="61" fillId="28" borderId="19" xfId="528" applyFont="1" applyFill="1" applyBorder="1" applyAlignment="1">
      <alignment vertical="center"/>
    </xf>
    <xf numFmtId="0" fontId="61" fillId="28" borderId="83" xfId="0" applyFont="1" applyFill="1" applyBorder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9" fillId="0" borderId="0" xfId="0" applyFont="1">
      <alignment vertical="center"/>
    </xf>
    <xf numFmtId="0" fontId="57" fillId="0" borderId="0" xfId="763" applyFont="1" applyAlignment="1">
      <alignment vertical="center"/>
    </xf>
    <xf numFmtId="0" fontId="77" fillId="0" borderId="0" xfId="756" applyFont="1">
      <alignment vertical="center"/>
    </xf>
    <xf numFmtId="0" fontId="77" fillId="0" borderId="0" xfId="756" applyFont="1" applyAlignment="1">
      <alignment horizontal="center" vertical="center"/>
    </xf>
    <xf numFmtId="41" fontId="77" fillId="0" borderId="0" xfId="529" applyFont="1" applyAlignment="1">
      <alignment horizontal="right" vertical="center"/>
    </xf>
    <xf numFmtId="0" fontId="78" fillId="27" borderId="107" xfId="756" applyFont="1" applyFill="1" applyBorder="1" applyAlignment="1">
      <alignment horizontal="center" vertical="center"/>
    </xf>
    <xf numFmtId="0" fontId="58" fillId="0" borderId="50" xfId="756" applyFont="1" applyBorder="1" applyAlignment="1">
      <alignment horizontal="center" vertical="center"/>
    </xf>
    <xf numFmtId="0" fontId="58" fillId="0" borderId="35" xfId="756" applyFont="1" applyBorder="1" applyAlignment="1">
      <alignment horizontal="center" vertical="center"/>
    </xf>
    <xf numFmtId="41" fontId="58" fillId="0" borderId="35" xfId="528" applyFont="1" applyBorder="1" applyAlignment="1">
      <alignment horizontal="center" vertical="center"/>
    </xf>
    <xf numFmtId="41" fontId="58" fillId="0" borderId="35" xfId="528" applyFont="1" applyBorder="1" applyAlignment="1">
      <alignment horizontal="right" vertical="center"/>
    </xf>
    <xf numFmtId="179" fontId="58" fillId="0" borderId="51" xfId="529" applyNumberFormat="1" applyFont="1" applyBorder="1" applyAlignment="1">
      <alignment horizontal="center" vertical="center"/>
    </xf>
    <xf numFmtId="0" fontId="58" fillId="0" borderId="37" xfId="756" applyFont="1" applyBorder="1" applyAlignment="1">
      <alignment horizontal="center" vertical="center"/>
    </xf>
    <xf numFmtId="0" fontId="58" fillId="0" borderId="10" xfId="756" applyFont="1" applyBorder="1" applyAlignment="1">
      <alignment horizontal="center" vertical="center"/>
    </xf>
    <xf numFmtId="41" fontId="58" fillId="0" borderId="10" xfId="528" applyFont="1" applyBorder="1" applyAlignment="1">
      <alignment horizontal="center" vertical="center"/>
    </xf>
    <xf numFmtId="41" fontId="58" fillId="0" borderId="10" xfId="528" applyFont="1" applyBorder="1" applyAlignment="1">
      <alignment horizontal="right" vertical="center"/>
    </xf>
    <xf numFmtId="0" fontId="58" fillId="0" borderId="10" xfId="756" applyFont="1" applyBorder="1" applyAlignment="1">
      <alignment horizontal="center" vertical="center" wrapText="1"/>
    </xf>
    <xf numFmtId="0" fontId="58" fillId="28" borderId="10" xfId="756" applyFont="1" applyFill="1" applyBorder="1" applyAlignment="1">
      <alignment horizontal="center" vertical="center"/>
    </xf>
    <xf numFmtId="0" fontId="58" fillId="0" borderId="38" xfId="756" applyFont="1" applyBorder="1" applyAlignment="1">
      <alignment horizontal="center" vertical="center"/>
    </xf>
    <xf numFmtId="0" fontId="58" fillId="0" borderId="26" xfId="756" applyFont="1" applyBorder="1" applyAlignment="1">
      <alignment horizontal="center" vertical="center"/>
    </xf>
    <xf numFmtId="41" fontId="58" fillId="0" borderId="26" xfId="528" applyFont="1" applyBorder="1" applyAlignment="1">
      <alignment horizontal="right" vertical="center"/>
    </xf>
    <xf numFmtId="41" fontId="58" fillId="0" borderId="26" xfId="528" applyFont="1" applyBorder="1" applyAlignment="1">
      <alignment horizontal="center" vertical="center"/>
    </xf>
    <xf numFmtId="41" fontId="77" fillId="0" borderId="0" xfId="529" applyFont="1">
      <alignment vertical="center"/>
    </xf>
    <xf numFmtId="177" fontId="10" fillId="0" borderId="0" xfId="528" applyNumberFormat="1" applyFont="1">
      <alignment vertical="center"/>
    </xf>
    <xf numFmtId="179" fontId="58" fillId="0" borderId="199" xfId="529" applyNumberFormat="1" applyFont="1" applyBorder="1" applyAlignment="1">
      <alignment horizontal="center" vertical="center"/>
    </xf>
    <xf numFmtId="41" fontId="57" fillId="33" borderId="10" xfId="528" applyFont="1" applyFill="1" applyBorder="1" applyAlignment="1">
      <alignment vertical="center"/>
    </xf>
    <xf numFmtId="0" fontId="57" fillId="0" borderId="34" xfId="0" applyFont="1" applyBorder="1">
      <alignment vertical="center"/>
    </xf>
    <xf numFmtId="41" fontId="57" fillId="0" borderId="11" xfId="528" applyFont="1" applyFill="1" applyBorder="1" applyAlignment="1">
      <alignment horizontal="center" vertical="center" shrinkToFit="1"/>
    </xf>
    <xf numFmtId="176" fontId="57" fillId="0" borderId="22" xfId="781" applyNumberFormat="1" applyFont="1" applyBorder="1" applyAlignment="1">
      <alignment vertical="center"/>
    </xf>
    <xf numFmtId="176" fontId="57" fillId="0" borderId="41" xfId="781" applyNumberFormat="1" applyFont="1" applyBorder="1" applyAlignment="1">
      <alignment horizontal="left" vertical="center" wrapText="1"/>
    </xf>
    <xf numFmtId="176" fontId="57" fillId="0" borderId="15" xfId="781" applyNumberFormat="1" applyFont="1" applyBorder="1" applyAlignment="1">
      <alignment horizontal="left" vertical="center" wrapText="1"/>
    </xf>
    <xf numFmtId="0" fontId="57" fillId="0" borderId="15" xfId="758" applyFont="1" applyBorder="1" applyAlignment="1">
      <alignment horizontal="left" vertical="center"/>
    </xf>
    <xf numFmtId="0" fontId="57" fillId="0" borderId="40" xfId="781" applyFont="1" applyBorder="1" applyAlignment="1">
      <alignment horizontal="left" vertical="center"/>
    </xf>
    <xf numFmtId="41" fontId="57" fillId="0" borderId="25" xfId="528" applyFont="1" applyFill="1" applyBorder="1" applyAlignment="1">
      <alignment horizontal="center" vertical="center" shrinkToFit="1"/>
    </xf>
    <xf numFmtId="41" fontId="57" fillId="0" borderId="25" xfId="528" applyFont="1" applyFill="1" applyBorder="1" applyAlignment="1">
      <alignment horizontal="center" vertical="center"/>
    </xf>
    <xf numFmtId="41" fontId="57" fillId="28" borderId="0" xfId="528" applyFont="1" applyFill="1" applyAlignment="1">
      <alignment vertical="center"/>
    </xf>
    <xf numFmtId="41" fontId="64" fillId="30" borderId="0" xfId="528" applyFont="1" applyFill="1" applyAlignment="1">
      <alignment vertical="center"/>
    </xf>
    <xf numFmtId="41" fontId="64" fillId="33" borderId="10" xfId="528" applyFont="1" applyFill="1" applyBorder="1" applyAlignment="1">
      <alignment vertical="center"/>
    </xf>
    <xf numFmtId="41" fontId="65" fillId="33" borderId="10" xfId="528" applyFont="1" applyFill="1" applyBorder="1" applyAlignment="1">
      <alignment vertical="center"/>
    </xf>
    <xf numFmtId="41" fontId="57" fillId="28" borderId="0" xfId="528" applyFont="1" applyFill="1">
      <alignment vertical="center"/>
    </xf>
    <xf numFmtId="41" fontId="57" fillId="33" borderId="10" xfId="528" applyFont="1" applyFill="1" applyBorder="1">
      <alignment vertical="center"/>
    </xf>
    <xf numFmtId="41" fontId="59" fillId="29" borderId="0" xfId="528" applyFont="1" applyFill="1" applyAlignment="1">
      <alignment vertical="center"/>
    </xf>
    <xf numFmtId="41" fontId="59" fillId="33" borderId="10" xfId="528" applyFont="1" applyFill="1" applyBorder="1" applyAlignment="1">
      <alignment vertical="center"/>
    </xf>
    <xf numFmtId="0" fontId="57" fillId="33" borderId="0" xfId="763" applyFont="1" applyFill="1" applyAlignment="1">
      <alignment vertical="center"/>
    </xf>
    <xf numFmtId="41" fontId="57" fillId="29" borderId="0" xfId="528" applyFont="1" applyFill="1" applyAlignment="1">
      <alignment vertical="center"/>
    </xf>
    <xf numFmtId="41" fontId="63" fillId="33" borderId="10" xfId="528" applyFont="1" applyFill="1" applyBorder="1" applyAlignment="1">
      <alignment vertical="center"/>
    </xf>
    <xf numFmtId="41" fontId="13" fillId="28" borderId="61" xfId="528" applyFont="1" applyFill="1" applyBorder="1" applyAlignment="1">
      <alignment vertical="center"/>
    </xf>
    <xf numFmtId="0" fontId="13" fillId="28" borderId="67" xfId="0" applyFont="1" applyFill="1" applyBorder="1" applyAlignment="1">
      <alignment horizontal="right" vertical="center"/>
    </xf>
    <xf numFmtId="41" fontId="10" fillId="0" borderId="0" xfId="528" applyFont="1" applyAlignment="1">
      <alignment horizontal="right" vertical="center"/>
    </xf>
    <xf numFmtId="41" fontId="57" fillId="0" borderId="22" xfId="528" applyFont="1" applyFill="1" applyBorder="1" applyAlignment="1">
      <alignment horizontal="center" vertical="center"/>
    </xf>
    <xf numFmtId="41" fontId="57" fillId="0" borderId="11" xfId="528" applyFont="1" applyFill="1" applyBorder="1" applyAlignment="1">
      <alignment horizontal="right" vertical="center"/>
    </xf>
    <xf numFmtId="0" fontId="59" fillId="0" borderId="34" xfId="0" applyFont="1" applyBorder="1">
      <alignment vertical="center"/>
    </xf>
    <xf numFmtId="0" fontId="57" fillId="0" borderId="0" xfId="0" applyFont="1" applyAlignment="1">
      <alignment horizontal="left" vertical="center"/>
    </xf>
    <xf numFmtId="41" fontId="57" fillId="0" borderId="0" xfId="528" applyFont="1" applyFill="1" applyBorder="1" applyAlignment="1">
      <alignment vertical="center"/>
    </xf>
    <xf numFmtId="41" fontId="57" fillId="0" borderId="0" xfId="528" applyFont="1" applyFill="1" applyBorder="1" applyAlignment="1">
      <alignment horizontal="center" vertical="center"/>
    </xf>
    <xf numFmtId="176" fontId="57" fillId="0" borderId="34" xfId="781" applyNumberFormat="1" applyFont="1" applyBorder="1" applyAlignment="1">
      <alignment vertical="center"/>
    </xf>
    <xf numFmtId="41" fontId="57" fillId="0" borderId="41" xfId="528" applyFont="1" applyFill="1" applyBorder="1" applyAlignment="1">
      <alignment horizontal="center" vertical="center"/>
    </xf>
    <xf numFmtId="41" fontId="57" fillId="0" borderId="25" xfId="528" applyFont="1" applyFill="1" applyBorder="1" applyAlignment="1">
      <alignment horizontal="right" vertical="center"/>
    </xf>
    <xf numFmtId="176" fontId="57" fillId="0" borderId="40" xfId="781" applyNumberFormat="1" applyFont="1" applyBorder="1" applyAlignment="1">
      <alignment vertical="center"/>
    </xf>
    <xf numFmtId="0" fontId="57" fillId="0" borderId="15" xfId="0" applyFont="1" applyBorder="1" applyAlignment="1">
      <alignment horizontal="left" vertical="center"/>
    </xf>
    <xf numFmtId="41" fontId="57" fillId="0" borderId="15" xfId="528" applyFont="1" applyFill="1" applyBorder="1" applyAlignment="1">
      <alignment horizontal="right" vertical="center"/>
    </xf>
    <xf numFmtId="41" fontId="57" fillId="0" borderId="15" xfId="528" applyFont="1" applyFill="1" applyBorder="1" applyAlignment="1">
      <alignment horizontal="center" vertical="center"/>
    </xf>
    <xf numFmtId="41" fontId="57" fillId="0" borderId="15" xfId="528" applyFont="1" applyFill="1" applyBorder="1" applyAlignment="1">
      <alignment vertical="center"/>
    </xf>
    <xf numFmtId="0" fontId="57" fillId="0" borderId="25" xfId="763" applyFont="1" applyBorder="1" applyAlignment="1">
      <alignment vertical="center" wrapText="1"/>
    </xf>
    <xf numFmtId="0" fontId="57" fillId="0" borderId="11" xfId="763" applyFont="1" applyBorder="1" applyAlignment="1">
      <alignment vertical="center" wrapText="1"/>
    </xf>
    <xf numFmtId="41" fontId="57" fillId="0" borderId="11" xfId="528" applyFont="1" applyFill="1" applyBorder="1" applyAlignment="1">
      <alignment horizontal="center" vertical="center"/>
    </xf>
    <xf numFmtId="41" fontId="57" fillId="0" borderId="35" xfId="528" applyFont="1" applyFill="1" applyBorder="1" applyAlignment="1">
      <alignment horizontal="center" vertical="center"/>
    </xf>
    <xf numFmtId="41" fontId="57" fillId="0" borderId="35" xfId="528" applyFont="1" applyFill="1" applyBorder="1" applyAlignment="1">
      <alignment horizontal="right" vertical="center"/>
    </xf>
    <xf numFmtId="0" fontId="57" fillId="0" borderId="36" xfId="0" applyFont="1" applyBorder="1">
      <alignment vertical="center"/>
    </xf>
    <xf numFmtId="0" fontId="59" fillId="0" borderId="40" xfId="0" applyFont="1" applyBorder="1">
      <alignment vertical="center"/>
    </xf>
    <xf numFmtId="41" fontId="57" fillId="0" borderId="0" xfId="528" applyFont="1" applyFill="1" applyBorder="1" applyAlignment="1">
      <alignment horizontal="left" vertical="center" wrapText="1"/>
    </xf>
    <xf numFmtId="41" fontId="57" fillId="0" borderId="0" xfId="528" applyFont="1" applyFill="1" applyBorder="1" applyAlignment="1">
      <alignment horizontal="right" vertical="center" wrapText="1"/>
    </xf>
    <xf numFmtId="41" fontId="57" fillId="0" borderId="0" xfId="528" applyFont="1" applyFill="1" applyBorder="1" applyAlignment="1">
      <alignment vertical="center" shrinkToFit="1"/>
    </xf>
    <xf numFmtId="41" fontId="57" fillId="0" borderId="0" xfId="528" applyFont="1" applyFill="1" applyBorder="1" applyAlignment="1">
      <alignment horizontal="center" vertical="center" shrinkToFit="1"/>
    </xf>
    <xf numFmtId="0" fontId="57" fillId="0" borderId="22" xfId="0" applyFont="1" applyBorder="1" applyAlignment="1">
      <alignment vertical="center" wrapText="1"/>
    </xf>
    <xf numFmtId="0" fontId="57" fillId="0" borderId="0" xfId="0" applyFont="1" applyAlignment="1">
      <alignment vertical="center" wrapText="1"/>
    </xf>
    <xf numFmtId="41" fontId="57" fillId="0" borderId="52" xfId="528" applyFont="1" applyFill="1" applyBorder="1" applyAlignment="1">
      <alignment horizontal="center" vertical="center"/>
    </xf>
    <xf numFmtId="0" fontId="57" fillId="0" borderId="35" xfId="763" applyFont="1" applyBorder="1" applyAlignment="1">
      <alignment vertical="center" wrapText="1"/>
    </xf>
    <xf numFmtId="41" fontId="57" fillId="0" borderId="25" xfId="528" applyFont="1" applyFill="1" applyBorder="1" applyAlignment="1">
      <alignment horizontal="right" vertical="center" wrapText="1"/>
    </xf>
    <xf numFmtId="0" fontId="57" fillId="0" borderId="15" xfId="763" applyFont="1" applyBorder="1" applyAlignment="1">
      <alignment vertical="center"/>
    </xf>
    <xf numFmtId="41" fontId="57" fillId="0" borderId="11" xfId="528" applyFont="1" applyFill="1" applyBorder="1" applyAlignment="1">
      <alignment horizontal="right" vertical="center" wrapText="1"/>
    </xf>
    <xf numFmtId="0" fontId="57" fillId="0" borderId="34" xfId="781" applyFont="1" applyBorder="1" applyAlignment="1">
      <alignment vertical="center"/>
    </xf>
    <xf numFmtId="0" fontId="57" fillId="0" borderId="0" xfId="781" applyFont="1" applyAlignment="1">
      <alignment vertical="center"/>
    </xf>
    <xf numFmtId="41" fontId="57" fillId="0" borderId="25" xfId="528" applyFont="1" applyFill="1" applyBorder="1" applyAlignment="1">
      <alignment horizontal="right" vertical="center" shrinkToFit="1"/>
    </xf>
    <xf numFmtId="0" fontId="59" fillId="0" borderId="40" xfId="781" applyFont="1" applyBorder="1" applyAlignment="1">
      <alignment horizontal="left" vertical="center"/>
    </xf>
    <xf numFmtId="41" fontId="57" fillId="0" borderId="41" xfId="528" applyFont="1" applyFill="1" applyBorder="1" applyAlignment="1">
      <alignment vertical="center"/>
    </xf>
    <xf numFmtId="41" fontId="57" fillId="0" borderId="11" xfId="528" applyFont="1" applyFill="1" applyBorder="1" applyAlignment="1">
      <alignment horizontal="right" vertical="center" shrinkToFit="1"/>
    </xf>
    <xf numFmtId="41" fontId="57" fillId="0" borderId="22" xfId="528" applyFont="1" applyFill="1" applyBorder="1" applyAlignment="1">
      <alignment vertical="center"/>
    </xf>
    <xf numFmtId="43" fontId="57" fillId="0" borderId="0" xfId="528" applyNumberFormat="1" applyFont="1" applyFill="1" applyBorder="1" applyAlignment="1">
      <alignment horizontal="right" vertical="center"/>
    </xf>
    <xf numFmtId="0" fontId="57" fillId="0" borderId="34" xfId="763" applyFont="1" applyBorder="1" applyAlignment="1">
      <alignment vertical="center"/>
    </xf>
    <xf numFmtId="0" fontId="59" fillId="0" borderId="34" xfId="781" applyFont="1" applyBorder="1" applyAlignment="1">
      <alignment horizontal="left" vertical="center"/>
    </xf>
    <xf numFmtId="43" fontId="57" fillId="0" borderId="0" xfId="528" applyNumberFormat="1" applyFont="1" applyFill="1" applyBorder="1" applyAlignment="1">
      <alignment vertical="center"/>
    </xf>
    <xf numFmtId="176" fontId="57" fillId="0" borderId="0" xfId="781" applyNumberFormat="1" applyFont="1" applyAlignment="1">
      <alignment vertical="center" wrapText="1"/>
    </xf>
    <xf numFmtId="41" fontId="57" fillId="0" borderId="35" xfId="528" applyFont="1" applyFill="1" applyBorder="1" applyAlignment="1">
      <alignment horizontal="center" vertical="center" shrinkToFit="1"/>
    </xf>
    <xf numFmtId="41" fontId="57" fillId="0" borderId="35" xfId="528" applyFont="1" applyFill="1" applyBorder="1" applyAlignment="1">
      <alignment horizontal="right" vertical="center" shrinkToFit="1"/>
    </xf>
    <xf numFmtId="176" fontId="57" fillId="0" borderId="36" xfId="781" applyNumberFormat="1" applyFont="1" applyBorder="1" applyAlignment="1">
      <alignment vertical="center"/>
    </xf>
    <xf numFmtId="0" fontId="57" fillId="0" borderId="15" xfId="781" applyFont="1" applyBorder="1" applyAlignment="1">
      <alignment horizontal="left" vertical="center"/>
    </xf>
    <xf numFmtId="176" fontId="57" fillId="0" borderId="36" xfId="782" applyNumberFormat="1" applyFont="1" applyBorder="1" applyAlignment="1">
      <alignment horizontal="left" vertical="center"/>
    </xf>
    <xf numFmtId="41" fontId="57" fillId="0" borderId="18" xfId="528" applyFont="1" applyFill="1" applyBorder="1" applyAlignment="1">
      <alignment vertical="center"/>
    </xf>
    <xf numFmtId="41" fontId="57" fillId="0" borderId="18" xfId="528" applyFont="1" applyFill="1" applyBorder="1" applyAlignment="1">
      <alignment horizontal="right" vertical="center"/>
    </xf>
    <xf numFmtId="41" fontId="57" fillId="0" borderId="18" xfId="528" applyFont="1" applyFill="1" applyBorder="1" applyAlignment="1">
      <alignment horizontal="center" vertical="center"/>
    </xf>
    <xf numFmtId="176" fontId="57" fillId="0" borderId="40" xfId="782" applyNumberFormat="1" applyFont="1" applyBorder="1" applyAlignment="1">
      <alignment horizontal="left" vertical="center"/>
    </xf>
    <xf numFmtId="176" fontId="57" fillId="0" borderId="15" xfId="781" applyNumberFormat="1" applyFont="1" applyBorder="1" applyAlignment="1">
      <alignment horizontal="left" vertical="center"/>
    </xf>
    <xf numFmtId="41" fontId="57" fillId="0" borderId="34" xfId="528" applyFont="1" applyFill="1" applyBorder="1" applyAlignment="1">
      <alignment horizontal="center" vertical="center" shrinkToFit="1"/>
    </xf>
    <xf numFmtId="41" fontId="57" fillId="0" borderId="0" xfId="528" applyFont="1" applyFill="1" applyBorder="1" applyAlignment="1">
      <alignment horizontal="right" vertical="center"/>
    </xf>
    <xf numFmtId="41" fontId="57" fillId="0" borderId="0" xfId="528" applyFont="1" applyFill="1" applyBorder="1" applyAlignment="1">
      <alignment horizontal="left" vertical="center"/>
    </xf>
    <xf numFmtId="41" fontId="57" fillId="0" borderId="36" xfId="528" applyFont="1" applyFill="1" applyBorder="1" applyAlignment="1">
      <alignment horizontal="center" vertical="center" shrinkToFit="1"/>
    </xf>
    <xf numFmtId="176" fontId="57" fillId="0" borderId="34" xfId="782" applyNumberFormat="1" applyFont="1" applyBorder="1" applyAlignment="1">
      <alignment horizontal="left" vertical="center"/>
    </xf>
    <xf numFmtId="176" fontId="57" fillId="0" borderId="18" xfId="781" applyNumberFormat="1" applyFont="1" applyBorder="1" applyAlignment="1">
      <alignment horizontal="left" vertical="center"/>
    </xf>
    <xf numFmtId="0" fontId="57" fillId="0" borderId="15" xfId="756" applyFont="1" applyBorder="1" applyAlignment="1">
      <alignment horizontal="left" vertical="center"/>
    </xf>
    <xf numFmtId="176" fontId="57" fillId="0" borderId="0" xfId="782" applyNumberFormat="1" applyFont="1" applyAlignment="1">
      <alignment horizontal="left" vertical="center"/>
    </xf>
    <xf numFmtId="176" fontId="57" fillId="0" borderId="34" xfId="782" applyNumberFormat="1" applyFont="1" applyBorder="1" applyAlignment="1">
      <alignment vertical="center"/>
    </xf>
    <xf numFmtId="41" fontId="57" fillId="0" borderId="40" xfId="528" applyFont="1" applyFill="1" applyBorder="1" applyAlignment="1">
      <alignment horizontal="right" vertical="center"/>
    </xf>
    <xf numFmtId="41" fontId="57" fillId="0" borderId="34" xfId="528" applyFont="1" applyFill="1" applyBorder="1" applyAlignment="1">
      <alignment horizontal="right" vertical="center"/>
    </xf>
    <xf numFmtId="41" fontId="57" fillId="0" borderId="0" xfId="3950" applyFont="1" applyFill="1" applyBorder="1" applyAlignment="1">
      <alignment vertical="center"/>
    </xf>
    <xf numFmtId="41" fontId="57" fillId="0" borderId="0" xfId="3950" applyFont="1" applyFill="1" applyBorder="1" applyAlignment="1">
      <alignment horizontal="right" vertical="center"/>
    </xf>
    <xf numFmtId="41" fontId="57" fillId="0" borderId="0" xfId="3950" applyFont="1" applyFill="1" applyBorder="1" applyAlignment="1">
      <alignment horizontal="center" vertical="center"/>
    </xf>
    <xf numFmtId="41" fontId="57" fillId="0" borderId="18" xfId="528" applyFont="1" applyFill="1" applyBorder="1" applyAlignment="1">
      <alignment horizontal="right" vertical="center" wrapText="1"/>
    </xf>
    <xf numFmtId="41" fontId="57" fillId="0" borderId="18" xfId="528" applyFont="1" applyFill="1" applyBorder="1" applyAlignment="1">
      <alignment horizontal="left" vertical="center" wrapText="1"/>
    </xf>
    <xf numFmtId="0" fontId="57" fillId="0" borderId="34" xfId="3949" applyFont="1" applyBorder="1">
      <alignment vertical="center"/>
    </xf>
    <xf numFmtId="0" fontId="57" fillId="0" borderId="0" xfId="3949" applyFont="1" applyAlignment="1">
      <alignment horizontal="left" vertical="center"/>
    </xf>
    <xf numFmtId="41" fontId="57" fillId="0" borderId="11" xfId="528" quotePrefix="1" applyFont="1" applyFill="1" applyBorder="1" applyAlignment="1">
      <alignment horizontal="right" vertical="center" wrapText="1"/>
    </xf>
    <xf numFmtId="0" fontId="57" fillId="0" borderId="0" xfId="0" applyFont="1">
      <alignment vertical="center"/>
    </xf>
    <xf numFmtId="0" fontId="57" fillId="0" borderId="0" xfId="0" applyFont="1" applyAlignment="1">
      <alignment horizontal="right" vertical="center"/>
    </xf>
    <xf numFmtId="0" fontId="57" fillId="0" borderId="0" xfId="3949" applyFont="1">
      <alignment vertical="center"/>
    </xf>
    <xf numFmtId="41" fontId="57" fillId="0" borderId="15" xfId="528" applyFont="1" applyFill="1" applyBorder="1" applyAlignment="1">
      <alignment vertical="center" wrapText="1"/>
    </xf>
    <xf numFmtId="41" fontId="57" fillId="0" borderId="0" xfId="528" applyFont="1" applyFill="1" applyBorder="1" applyAlignment="1">
      <alignment vertical="center" wrapText="1"/>
    </xf>
    <xf numFmtId="0" fontId="57" fillId="0" borderId="0" xfId="756" applyFont="1" applyAlignment="1">
      <alignment horizontal="left" vertical="center"/>
    </xf>
    <xf numFmtId="0" fontId="57" fillId="0" borderId="18" xfId="0" applyFont="1" applyBorder="1" applyAlignment="1">
      <alignment horizontal="left" vertical="center"/>
    </xf>
    <xf numFmtId="41" fontId="57" fillId="0" borderId="52" xfId="528" applyFont="1" applyFill="1" applyBorder="1" applyAlignment="1">
      <alignment vertical="center"/>
    </xf>
    <xf numFmtId="41" fontId="57" fillId="0" borderId="22" xfId="528" applyFont="1" applyFill="1" applyBorder="1" applyAlignment="1">
      <alignment horizontal="center" vertical="center" shrinkToFit="1"/>
    </xf>
    <xf numFmtId="41" fontId="57" fillId="0" borderId="52" xfId="528" applyFont="1" applyFill="1" applyBorder="1" applyAlignment="1">
      <alignment horizontal="center" vertical="center" shrinkToFit="1"/>
    </xf>
    <xf numFmtId="41" fontId="57" fillId="0" borderId="0" xfId="528" applyFont="1" applyFill="1" applyBorder="1" applyAlignment="1">
      <alignment horizontal="right" vertical="center" shrinkToFit="1"/>
    </xf>
    <xf numFmtId="176" fontId="57" fillId="0" borderId="0" xfId="782" applyNumberFormat="1" applyFont="1" applyAlignment="1">
      <alignment vertical="center" wrapText="1"/>
    </xf>
    <xf numFmtId="176" fontId="57" fillId="0" borderId="0" xfId="782" applyNumberFormat="1" applyFont="1" applyAlignment="1">
      <alignment horizontal="left" vertical="center" wrapText="1"/>
    </xf>
    <xf numFmtId="41" fontId="57" fillId="0" borderId="28" xfId="528" applyFont="1" applyFill="1" applyBorder="1" applyAlignment="1">
      <alignment horizontal="center" vertical="center"/>
    </xf>
    <xf numFmtId="41" fontId="57" fillId="0" borderId="10" xfId="528" applyFont="1" applyFill="1" applyBorder="1" applyAlignment="1">
      <alignment horizontal="right" vertical="center"/>
    </xf>
    <xf numFmtId="41" fontId="57" fillId="0" borderId="14" xfId="528" applyFont="1" applyFill="1" applyBorder="1" applyAlignment="1">
      <alignment vertical="center"/>
    </xf>
    <xf numFmtId="41" fontId="57" fillId="0" borderId="14" xfId="528" applyFont="1" applyFill="1" applyBorder="1" applyAlignment="1">
      <alignment horizontal="right" vertical="center"/>
    </xf>
    <xf numFmtId="41" fontId="57" fillId="0" borderId="14" xfId="528" applyFont="1" applyFill="1" applyBorder="1" applyAlignment="1">
      <alignment horizontal="center" vertical="center"/>
    </xf>
    <xf numFmtId="41" fontId="57" fillId="0" borderId="15" xfId="528" quotePrefix="1" applyFont="1" applyFill="1" applyBorder="1" applyAlignment="1">
      <alignment horizontal="center" vertical="center"/>
    </xf>
    <xf numFmtId="0" fontId="57" fillId="0" borderId="20" xfId="0" applyFont="1" applyBorder="1">
      <alignment vertical="center"/>
    </xf>
    <xf numFmtId="0" fontId="57" fillId="0" borderId="14" xfId="0" applyFont="1" applyBorder="1" applyAlignment="1">
      <alignment horizontal="left" vertical="center"/>
    </xf>
    <xf numFmtId="0" fontId="57" fillId="0" borderId="15" xfId="763" applyFont="1" applyBorder="1" applyAlignment="1">
      <alignment horizontal="left" vertical="center"/>
    </xf>
    <xf numFmtId="0" fontId="57" fillId="0" borderId="36" xfId="781" applyFont="1" applyBorder="1" applyAlignment="1">
      <alignment vertical="center"/>
    </xf>
    <xf numFmtId="0" fontId="57" fillId="0" borderId="18" xfId="781" applyFont="1" applyBorder="1" applyAlignment="1">
      <alignment vertical="center"/>
    </xf>
    <xf numFmtId="0" fontId="57" fillId="0" borderId="40" xfId="781" applyFont="1" applyBorder="1" applyAlignment="1">
      <alignment vertical="center"/>
    </xf>
    <xf numFmtId="0" fontId="57" fillId="0" borderId="15" xfId="781" applyFont="1" applyBorder="1" applyAlignment="1">
      <alignment vertical="center"/>
    </xf>
    <xf numFmtId="176" fontId="57" fillId="0" borderId="0" xfId="781" applyNumberFormat="1" applyFont="1" applyAlignment="1">
      <alignment horizontal="right" vertical="center" wrapText="1"/>
    </xf>
    <xf numFmtId="176" fontId="57" fillId="0" borderId="34" xfId="3843" applyNumberFormat="1" applyFont="1" applyBorder="1" applyAlignment="1">
      <alignment horizontal="left" vertical="center"/>
    </xf>
    <xf numFmtId="176" fontId="57" fillId="0" borderId="34" xfId="3843" applyNumberFormat="1" applyFont="1" applyBorder="1" applyAlignment="1">
      <alignment vertical="center" wrapText="1"/>
    </xf>
    <xf numFmtId="41" fontId="57" fillId="0" borderId="18" xfId="528" applyFont="1" applyFill="1" applyBorder="1" applyAlignment="1">
      <alignment vertical="center" shrinkToFit="1"/>
    </xf>
    <xf numFmtId="0" fontId="57" fillId="0" borderId="40" xfId="0" applyFont="1" applyBorder="1">
      <alignment vertical="center"/>
    </xf>
    <xf numFmtId="41" fontId="57" fillId="0" borderId="15" xfId="528" applyFont="1" applyFill="1" applyBorder="1" applyAlignment="1">
      <alignment vertical="center" shrinkToFit="1"/>
    </xf>
    <xf numFmtId="176" fontId="57" fillId="0" borderId="34" xfId="781" applyNumberFormat="1" applyFont="1" applyBorder="1" applyAlignment="1">
      <alignment vertical="center" wrapText="1"/>
    </xf>
    <xf numFmtId="176" fontId="57" fillId="0" borderId="36" xfId="781" applyNumberFormat="1" applyFont="1" applyBorder="1" applyAlignment="1">
      <alignment vertical="center" wrapText="1"/>
    </xf>
    <xf numFmtId="41" fontId="57" fillId="0" borderId="22" xfId="528" applyFont="1" applyFill="1" applyBorder="1" applyAlignment="1">
      <alignment vertical="center" wrapText="1"/>
    </xf>
    <xf numFmtId="0" fontId="57" fillId="0" borderId="11" xfId="0" applyFont="1" applyBorder="1" applyAlignment="1">
      <alignment vertical="center" wrapText="1"/>
    </xf>
    <xf numFmtId="0" fontId="57" fillId="0" borderId="35" xfId="0" applyFont="1" applyBorder="1" applyAlignment="1">
      <alignment vertical="center" wrapText="1"/>
    </xf>
    <xf numFmtId="3" fontId="57" fillId="0" borderId="25" xfId="528" applyNumberFormat="1" applyFont="1" applyFill="1" applyBorder="1" applyAlignment="1">
      <alignment vertical="center"/>
    </xf>
    <xf numFmtId="41" fontId="57" fillId="0" borderId="25" xfId="528" applyFont="1" applyBorder="1" applyAlignment="1">
      <alignment horizontal="right" vertical="center"/>
    </xf>
    <xf numFmtId="0" fontId="57" fillId="0" borderId="15" xfId="0" applyFont="1" applyBorder="1">
      <alignment vertical="center"/>
    </xf>
    <xf numFmtId="0" fontId="57" fillId="0" borderId="15" xfId="0" applyFont="1" applyBorder="1" applyAlignment="1">
      <alignment horizontal="center" vertical="center"/>
    </xf>
    <xf numFmtId="3" fontId="57" fillId="0" borderId="11" xfId="528" applyNumberFormat="1" applyFont="1" applyFill="1" applyBorder="1" applyAlignment="1">
      <alignment vertical="center"/>
    </xf>
    <xf numFmtId="41" fontId="57" fillId="0" borderId="11" xfId="528" applyFont="1" applyBorder="1" applyAlignment="1">
      <alignment horizontal="right" vertical="center"/>
    </xf>
    <xf numFmtId="0" fontId="57" fillId="0" borderId="0" xfId="0" applyFont="1" applyAlignment="1">
      <alignment horizontal="center" vertical="center"/>
    </xf>
    <xf numFmtId="176" fontId="57" fillId="0" borderId="0" xfId="781" applyNumberFormat="1" applyFont="1" applyAlignment="1">
      <alignment horizontal="right" vertical="center"/>
    </xf>
    <xf numFmtId="41" fontId="59" fillId="29" borderId="10" xfId="528" applyFont="1" applyFill="1" applyBorder="1" applyAlignment="1">
      <alignment horizontal="center" vertical="center"/>
    </xf>
    <xf numFmtId="41" fontId="59" fillId="29" borderId="10" xfId="528" applyFont="1" applyFill="1" applyBorder="1" applyAlignment="1">
      <alignment horizontal="right" vertical="center"/>
    </xf>
    <xf numFmtId="0" fontId="59" fillId="29" borderId="14" xfId="0" applyFont="1" applyFill="1" applyBorder="1">
      <alignment vertical="center"/>
    </xf>
    <xf numFmtId="0" fontId="59" fillId="29" borderId="10" xfId="763" applyFont="1" applyFill="1" applyBorder="1" applyAlignment="1">
      <alignment horizontal="center" vertical="center" wrapText="1"/>
    </xf>
    <xf numFmtId="3" fontId="57" fillId="0" borderId="41" xfId="528" applyNumberFormat="1" applyFont="1" applyFill="1" applyBorder="1" applyAlignment="1">
      <alignment vertical="center"/>
    </xf>
    <xf numFmtId="41" fontId="57" fillId="0" borderId="25" xfId="528" applyFont="1" applyBorder="1" applyAlignment="1">
      <alignment vertical="center"/>
    </xf>
    <xf numFmtId="3" fontId="57" fillId="0" borderId="22" xfId="528" applyNumberFormat="1" applyFont="1" applyFill="1" applyBorder="1" applyAlignment="1">
      <alignment vertical="center"/>
    </xf>
    <xf numFmtId="41" fontId="57" fillId="0" borderId="11" xfId="528" applyFont="1" applyBorder="1" applyAlignment="1">
      <alignment vertical="center"/>
    </xf>
    <xf numFmtId="3" fontId="57" fillId="0" borderId="18" xfId="528" applyNumberFormat="1" applyFont="1" applyFill="1" applyBorder="1" applyAlignment="1">
      <alignment vertical="center"/>
    </xf>
    <xf numFmtId="41" fontId="57" fillId="0" borderId="35" xfId="528" applyFont="1" applyBorder="1" applyAlignment="1">
      <alignment vertical="center"/>
    </xf>
    <xf numFmtId="0" fontId="57" fillId="0" borderId="18" xfId="0" applyFont="1" applyBorder="1">
      <alignment vertical="center"/>
    </xf>
    <xf numFmtId="176" fontId="57" fillId="0" borderId="11" xfId="781" applyNumberFormat="1" applyFont="1" applyBorder="1" applyAlignment="1">
      <alignment vertical="center" wrapText="1"/>
    </xf>
    <xf numFmtId="176" fontId="57" fillId="0" borderId="15" xfId="781" applyNumberFormat="1" applyFont="1" applyBorder="1" applyAlignment="1">
      <alignment horizontal="right" vertical="center"/>
    </xf>
    <xf numFmtId="176" fontId="59" fillId="0" borderId="40" xfId="781" applyNumberFormat="1" applyFont="1" applyBorder="1" applyAlignment="1">
      <alignment vertical="center"/>
    </xf>
    <xf numFmtId="176" fontId="59" fillId="0" borderId="15" xfId="781" applyNumberFormat="1" applyFont="1" applyBorder="1" applyAlignment="1">
      <alignment vertical="center"/>
    </xf>
    <xf numFmtId="176" fontId="57" fillId="29" borderId="40" xfId="756" applyNumberFormat="1" applyFont="1" applyFill="1" applyBorder="1">
      <alignment vertical="center"/>
    </xf>
    <xf numFmtId="0" fontId="57" fillId="29" borderId="15" xfId="763" applyFont="1" applyFill="1" applyBorder="1" applyAlignment="1">
      <alignment horizontal="left" vertical="center"/>
    </xf>
    <xf numFmtId="41" fontId="57" fillId="29" borderId="15" xfId="528" applyFont="1" applyFill="1" applyBorder="1" applyAlignment="1">
      <alignment vertical="center"/>
    </xf>
    <xf numFmtId="41" fontId="57" fillId="29" borderId="15" xfId="528" applyFont="1" applyFill="1" applyBorder="1" applyAlignment="1">
      <alignment horizontal="right" vertical="center"/>
    </xf>
    <xf numFmtId="41" fontId="57" fillId="29" borderId="15" xfId="528" applyFont="1" applyFill="1" applyBorder="1" applyAlignment="1">
      <alignment horizontal="center" vertical="center"/>
    </xf>
    <xf numFmtId="0" fontId="57" fillId="29" borderId="25" xfId="763" applyFont="1" applyFill="1" applyBorder="1" applyAlignment="1">
      <alignment horizontal="center" vertical="center" wrapText="1"/>
    </xf>
    <xf numFmtId="41" fontId="57" fillId="30" borderId="25" xfId="528" applyFont="1" applyFill="1" applyBorder="1" applyAlignment="1">
      <alignment horizontal="center" vertical="center"/>
    </xf>
    <xf numFmtId="181" fontId="57" fillId="30" borderId="25" xfId="528" applyNumberFormat="1" applyFont="1" applyFill="1" applyBorder="1" applyAlignment="1">
      <alignment horizontal="right" vertical="center"/>
    </xf>
    <xf numFmtId="0" fontId="57" fillId="30" borderId="40" xfId="0" applyFont="1" applyFill="1" applyBorder="1">
      <alignment vertical="center"/>
    </xf>
    <xf numFmtId="0" fontId="57" fillId="30" borderId="15" xfId="0" applyFont="1" applyFill="1" applyBorder="1" applyAlignment="1">
      <alignment horizontal="left" vertical="center"/>
    </xf>
    <xf numFmtId="41" fontId="57" fillId="30" borderId="15" xfId="528" applyFont="1" applyFill="1" applyBorder="1" applyAlignment="1">
      <alignment vertical="center"/>
    </xf>
    <xf numFmtId="41" fontId="57" fillId="30" borderId="15" xfId="528" applyFont="1" applyFill="1" applyBorder="1" applyAlignment="1">
      <alignment horizontal="right" vertical="center"/>
    </xf>
    <xf numFmtId="41" fontId="57" fillId="30" borderId="15" xfId="528" applyFont="1" applyFill="1" applyBorder="1" applyAlignment="1">
      <alignment horizontal="center" vertical="center"/>
    </xf>
    <xf numFmtId="41" fontId="57" fillId="30" borderId="41" xfId="528" applyFont="1" applyFill="1" applyBorder="1" applyAlignment="1">
      <alignment vertical="center"/>
    </xf>
    <xf numFmtId="41" fontId="57" fillId="30" borderId="11" xfId="528" applyFont="1" applyFill="1" applyBorder="1" applyAlignment="1">
      <alignment horizontal="center" vertical="center"/>
    </xf>
    <xf numFmtId="0" fontId="57" fillId="30" borderId="34" xfId="0" applyFont="1" applyFill="1" applyBorder="1">
      <alignment vertical="center"/>
    </xf>
    <xf numFmtId="0" fontId="57" fillId="30" borderId="0" xfId="0" applyFont="1" applyFill="1">
      <alignment vertical="center"/>
    </xf>
    <xf numFmtId="0" fontId="57" fillId="30" borderId="0" xfId="0" applyFont="1" applyFill="1" applyAlignment="1">
      <alignment horizontal="right" vertical="center"/>
    </xf>
    <xf numFmtId="0" fontId="57" fillId="30" borderId="22" xfId="0" applyFont="1" applyFill="1" applyBorder="1">
      <alignment vertical="center"/>
    </xf>
    <xf numFmtId="0" fontId="57" fillId="30" borderId="0" xfId="0" applyFont="1" applyFill="1" applyAlignment="1">
      <alignment horizontal="left" vertical="center"/>
    </xf>
    <xf numFmtId="41" fontId="57" fillId="30" borderId="0" xfId="528" applyFont="1" applyFill="1" applyBorder="1" applyAlignment="1">
      <alignment vertical="center"/>
    </xf>
    <xf numFmtId="41" fontId="57" fillId="30" borderId="0" xfId="528" applyFont="1" applyFill="1" applyBorder="1" applyAlignment="1">
      <alignment horizontal="right" vertical="center"/>
    </xf>
    <xf numFmtId="41" fontId="57" fillId="30" borderId="0" xfId="528" applyFont="1" applyFill="1" applyBorder="1" applyAlignment="1">
      <alignment horizontal="center" vertical="center"/>
    </xf>
    <xf numFmtId="41" fontId="57" fillId="30" borderId="22" xfId="528" applyFont="1" applyFill="1" applyBorder="1" applyAlignment="1">
      <alignment vertical="center"/>
    </xf>
    <xf numFmtId="0" fontId="57" fillId="30" borderId="0" xfId="3949" applyFont="1" applyFill="1">
      <alignment vertical="center"/>
    </xf>
    <xf numFmtId="0" fontId="57" fillId="30" borderId="0" xfId="3949" applyFont="1" applyFill="1" applyAlignment="1">
      <alignment horizontal="left" vertical="center"/>
    </xf>
    <xf numFmtId="41" fontId="57" fillId="30" borderId="0" xfId="3950" applyFont="1" applyFill="1" applyBorder="1" applyAlignment="1">
      <alignment vertical="center"/>
    </xf>
    <xf numFmtId="41" fontId="57" fillId="30" borderId="0" xfId="3950" applyFont="1" applyFill="1" applyBorder="1" applyAlignment="1">
      <alignment horizontal="right" vertical="center"/>
    </xf>
    <xf numFmtId="0" fontId="57" fillId="30" borderId="36" xfId="0" applyFont="1" applyFill="1" applyBorder="1">
      <alignment vertical="center"/>
    </xf>
    <xf numFmtId="41" fontId="57" fillId="30" borderId="25" xfId="528" applyFont="1" applyFill="1" applyBorder="1" applyAlignment="1">
      <alignment horizontal="right" vertical="center"/>
    </xf>
    <xf numFmtId="0" fontId="57" fillId="30" borderId="25" xfId="0" applyFont="1" applyFill="1" applyBorder="1" applyAlignment="1">
      <alignment vertical="center" wrapText="1"/>
    </xf>
    <xf numFmtId="0" fontId="57" fillId="30" borderId="11" xfId="0" applyFont="1" applyFill="1" applyBorder="1" applyAlignment="1">
      <alignment vertical="center" wrapText="1"/>
    </xf>
    <xf numFmtId="0" fontId="57" fillId="30" borderId="35" xfId="0" applyFont="1" applyFill="1" applyBorder="1" applyAlignment="1">
      <alignment vertical="center" wrapText="1"/>
    </xf>
    <xf numFmtId="176" fontId="57" fillId="30" borderId="18" xfId="781" applyNumberFormat="1" applyFont="1" applyFill="1" applyBorder="1" applyAlignment="1">
      <alignment vertical="center"/>
    </xf>
    <xf numFmtId="176" fontId="57" fillId="30" borderId="18" xfId="781" applyNumberFormat="1" applyFont="1" applyFill="1" applyBorder="1" applyAlignment="1">
      <alignment horizontal="left" vertical="center"/>
    </xf>
    <xf numFmtId="41" fontId="57" fillId="30" borderId="18" xfId="3950" applyFont="1" applyFill="1" applyBorder="1" applyAlignment="1">
      <alignment vertical="center"/>
    </xf>
    <xf numFmtId="41" fontId="57" fillId="30" borderId="18" xfId="3950" applyFont="1" applyFill="1" applyBorder="1" applyAlignment="1">
      <alignment horizontal="right" vertical="center"/>
    </xf>
    <xf numFmtId="41" fontId="57" fillId="30" borderId="52" xfId="528" applyFont="1" applyFill="1" applyBorder="1" applyAlignment="1">
      <alignment vertical="center"/>
    </xf>
    <xf numFmtId="176" fontId="57" fillId="30" borderId="15" xfId="781" applyNumberFormat="1" applyFont="1" applyFill="1" applyBorder="1" applyAlignment="1">
      <alignment vertical="center"/>
    </xf>
    <xf numFmtId="176" fontId="57" fillId="30" borderId="15" xfId="781" applyNumberFormat="1" applyFont="1" applyFill="1" applyBorder="1" applyAlignment="1">
      <alignment horizontal="left" vertical="center"/>
    </xf>
    <xf numFmtId="41" fontId="57" fillId="30" borderId="15" xfId="3950" applyFont="1" applyFill="1" applyBorder="1" applyAlignment="1">
      <alignment vertical="center"/>
    </xf>
    <xf numFmtId="41" fontId="57" fillId="30" borderId="15" xfId="3950" applyFont="1" applyFill="1" applyBorder="1" applyAlignment="1">
      <alignment horizontal="right" vertical="center"/>
    </xf>
    <xf numFmtId="41" fontId="59" fillId="29" borderId="28" xfId="528" applyFont="1" applyFill="1" applyBorder="1" applyAlignment="1">
      <alignment horizontal="center" vertical="center"/>
    </xf>
    <xf numFmtId="176" fontId="59" fillId="29" borderId="40" xfId="756" applyNumberFormat="1" applyFont="1" applyFill="1" applyBorder="1">
      <alignment vertical="center"/>
    </xf>
    <xf numFmtId="0" fontId="59" fillId="29" borderId="15" xfId="763" applyFont="1" applyFill="1" applyBorder="1" applyAlignment="1">
      <alignment horizontal="left" vertical="center"/>
    </xf>
    <xf numFmtId="181" fontId="59" fillId="29" borderId="28" xfId="528" applyNumberFormat="1" applyFont="1" applyFill="1" applyBorder="1" applyAlignment="1">
      <alignment horizontal="center" vertical="center"/>
    </xf>
    <xf numFmtId="41" fontId="57" fillId="33" borderId="0" xfId="528" applyFont="1" applyFill="1" applyAlignment="1">
      <alignment vertical="center"/>
    </xf>
    <xf numFmtId="176" fontId="79" fillId="28" borderId="18" xfId="528" applyNumberFormat="1" applyFont="1" applyFill="1" applyBorder="1" applyAlignment="1">
      <alignment horizontal="right" vertical="center" shrinkToFit="1"/>
    </xf>
    <xf numFmtId="176" fontId="79" fillId="28" borderId="18" xfId="528" applyNumberFormat="1" applyFont="1" applyFill="1" applyBorder="1" applyAlignment="1">
      <alignment vertical="center" shrinkToFit="1"/>
    </xf>
    <xf numFmtId="176" fontId="79" fillId="28" borderId="18" xfId="528" applyNumberFormat="1" applyFont="1" applyFill="1" applyBorder="1" applyAlignment="1">
      <alignment horizontal="left" vertical="center" shrinkToFit="1"/>
    </xf>
    <xf numFmtId="176" fontId="62" fillId="28" borderId="103" xfId="528" applyNumberFormat="1" applyFont="1" applyFill="1" applyBorder="1" applyAlignment="1">
      <alignment vertical="center" shrinkToFit="1"/>
    </xf>
    <xf numFmtId="176" fontId="79" fillId="28" borderId="90" xfId="528" applyNumberFormat="1" applyFont="1" applyFill="1" applyBorder="1" applyAlignment="1">
      <alignment horizontal="right" vertical="center" shrinkToFit="1"/>
    </xf>
    <xf numFmtId="176" fontId="79" fillId="25" borderId="116" xfId="528" applyNumberFormat="1" applyFont="1" applyFill="1" applyBorder="1" applyAlignment="1">
      <alignment horizontal="center" vertical="center" shrinkToFit="1"/>
    </xf>
    <xf numFmtId="176" fontId="62" fillId="28" borderId="115" xfId="528" applyNumberFormat="1" applyFont="1" applyFill="1" applyBorder="1" applyAlignment="1">
      <alignment horizontal="center" vertical="center" shrinkToFit="1"/>
    </xf>
    <xf numFmtId="176" fontId="62" fillId="0" borderId="62" xfId="528" applyNumberFormat="1" applyFont="1" applyFill="1" applyBorder="1" applyAlignment="1">
      <alignment vertical="center" shrinkToFit="1"/>
    </xf>
    <xf numFmtId="176" fontId="62" fillId="0" borderId="103" xfId="528" applyNumberFormat="1" applyFont="1" applyFill="1" applyBorder="1" applyAlignment="1">
      <alignment vertical="center" shrinkToFit="1"/>
    </xf>
    <xf numFmtId="176" fontId="62" fillId="0" borderId="61" xfId="528" applyNumberFormat="1" applyFont="1" applyFill="1" applyBorder="1" applyAlignment="1">
      <alignment horizontal="center" vertical="center" shrinkToFit="1"/>
    </xf>
    <xf numFmtId="176" fontId="62" fillId="0" borderId="61" xfId="528" applyNumberFormat="1" applyFont="1" applyFill="1" applyBorder="1" applyAlignment="1">
      <alignment vertical="center" shrinkToFit="1"/>
    </xf>
    <xf numFmtId="176" fontId="79" fillId="25" borderId="115" xfId="528" applyNumberFormat="1" applyFont="1" applyFill="1" applyBorder="1" applyAlignment="1">
      <alignment horizontal="center" vertical="center" shrinkToFit="1"/>
    </xf>
    <xf numFmtId="176" fontId="79" fillId="24" borderId="95" xfId="528" applyNumberFormat="1" applyFont="1" applyFill="1" applyBorder="1" applyAlignment="1">
      <alignment horizontal="center" vertical="center" shrinkToFit="1"/>
    </xf>
    <xf numFmtId="176" fontId="79" fillId="24" borderId="95" xfId="528" applyNumberFormat="1" applyFont="1" applyFill="1" applyBorder="1" applyAlignment="1">
      <alignment vertical="center" shrinkToFit="1"/>
    </xf>
    <xf numFmtId="176" fontId="79" fillId="24" borderId="95" xfId="528" applyNumberFormat="1" applyFont="1" applyFill="1" applyBorder="1" applyAlignment="1">
      <alignment horizontal="right" vertical="center" shrinkToFit="1"/>
    </xf>
    <xf numFmtId="176" fontId="79" fillId="26" borderId="0" xfId="528" applyNumberFormat="1" applyFont="1" applyFill="1" applyBorder="1" applyAlignment="1">
      <alignment horizontal="center" vertical="center" shrinkToFit="1"/>
    </xf>
    <xf numFmtId="176" fontId="79" fillId="26" borderId="0" xfId="528" applyNumberFormat="1" applyFont="1" applyFill="1" applyBorder="1" applyAlignment="1">
      <alignment vertical="center" shrinkToFit="1"/>
    </xf>
    <xf numFmtId="176" fontId="79" fillId="26" borderId="0" xfId="528" applyNumberFormat="1" applyFont="1" applyFill="1" applyBorder="1" applyAlignment="1">
      <alignment horizontal="right" vertical="center" shrinkToFit="1"/>
    </xf>
    <xf numFmtId="176" fontId="79" fillId="26" borderId="0" xfId="528" applyNumberFormat="1" applyFont="1" applyFill="1" applyBorder="1" applyAlignment="1">
      <alignment horizontal="left" vertical="center" shrinkToFit="1"/>
    </xf>
    <xf numFmtId="176" fontId="79" fillId="24" borderId="0" xfId="528" applyNumberFormat="1" applyFont="1" applyFill="1" applyBorder="1" applyAlignment="1">
      <alignment horizontal="center" vertical="center" shrinkToFit="1"/>
    </xf>
    <xf numFmtId="176" fontId="79" fillId="24" borderId="0" xfId="528" applyNumberFormat="1" applyFont="1" applyFill="1" applyBorder="1" applyAlignment="1">
      <alignment vertical="center" shrinkToFit="1"/>
    </xf>
    <xf numFmtId="176" fontId="79" fillId="24" borderId="0" xfId="528" applyNumberFormat="1" applyFont="1" applyFill="1" applyBorder="1" applyAlignment="1">
      <alignment horizontal="right" vertical="center" shrinkToFit="1"/>
    </xf>
    <xf numFmtId="176" fontId="79" fillId="24" borderId="0" xfId="528" applyNumberFormat="1" applyFont="1" applyFill="1" applyBorder="1" applyAlignment="1">
      <alignment horizontal="left" vertical="center" shrinkToFit="1"/>
    </xf>
    <xf numFmtId="176" fontId="79" fillId="28" borderId="90" xfId="528" applyNumberFormat="1" applyFont="1" applyFill="1" applyBorder="1" applyAlignment="1">
      <alignment vertical="center" shrinkToFit="1"/>
    </xf>
    <xf numFmtId="176" fontId="79" fillId="28" borderId="90" xfId="528" applyNumberFormat="1" applyFont="1" applyFill="1" applyBorder="1" applyAlignment="1">
      <alignment horizontal="left" vertical="center" shrinkToFit="1"/>
    </xf>
    <xf numFmtId="176" fontId="79" fillId="24" borderId="115" xfId="528" applyNumberFormat="1" applyFont="1" applyFill="1" applyBorder="1" applyAlignment="1">
      <alignment vertical="center" shrinkToFit="1"/>
    </xf>
    <xf numFmtId="176" fontId="79" fillId="26" borderId="115" xfId="528" applyNumberFormat="1" applyFont="1" applyFill="1" applyBorder="1" applyAlignment="1">
      <alignment vertical="center" shrinkToFit="1"/>
    </xf>
    <xf numFmtId="176" fontId="62" fillId="28" borderId="71" xfId="528" applyNumberFormat="1" applyFont="1" applyFill="1" applyBorder="1" applyAlignment="1">
      <alignment horizontal="center" vertical="center" shrinkToFit="1"/>
    </xf>
    <xf numFmtId="176" fontId="62" fillId="28" borderId="118" xfId="528" applyNumberFormat="1" applyFont="1" applyFill="1" applyBorder="1" applyAlignment="1">
      <alignment horizontal="right" vertical="center" shrinkToFit="1"/>
    </xf>
    <xf numFmtId="176" fontId="62" fillId="28" borderId="61" xfId="528" applyNumberFormat="1" applyFont="1" applyFill="1" applyBorder="1" applyAlignment="1">
      <alignment vertical="center" shrinkToFit="1"/>
    </xf>
    <xf numFmtId="176" fontId="62" fillId="28" borderId="71" xfId="528" applyNumberFormat="1" applyFont="1" applyFill="1" applyBorder="1" applyAlignment="1">
      <alignment horizontal="right" vertical="center" shrinkToFit="1"/>
    </xf>
    <xf numFmtId="176" fontId="79" fillId="24" borderId="95" xfId="528" applyNumberFormat="1" applyFont="1" applyFill="1" applyBorder="1" applyAlignment="1">
      <alignment horizontal="left" vertical="center" shrinkToFit="1"/>
    </xf>
    <xf numFmtId="176" fontId="79" fillId="28" borderId="18" xfId="528" applyNumberFormat="1" applyFont="1" applyFill="1" applyBorder="1" applyAlignment="1">
      <alignment horizontal="center" vertical="center" shrinkToFit="1"/>
    </xf>
    <xf numFmtId="176" fontId="79" fillId="28" borderId="90" xfId="528" applyNumberFormat="1" applyFont="1" applyFill="1" applyBorder="1" applyAlignment="1">
      <alignment horizontal="center" vertical="center" shrinkToFit="1"/>
    </xf>
    <xf numFmtId="176" fontId="62" fillId="28" borderId="118" xfId="528" applyNumberFormat="1" applyFont="1" applyFill="1" applyBorder="1" applyAlignment="1">
      <alignment vertical="center" shrinkToFit="1"/>
    </xf>
    <xf numFmtId="176" fontId="62" fillId="28" borderId="62" xfId="528" applyNumberFormat="1" applyFont="1" applyFill="1" applyBorder="1" applyAlignment="1">
      <alignment vertical="center" shrinkToFit="1"/>
    </xf>
    <xf numFmtId="176" fontId="62" fillId="0" borderId="103" xfId="528" applyNumberFormat="1" applyFont="1" applyFill="1" applyBorder="1" applyAlignment="1">
      <alignment horizontal="center" vertical="center" shrinkToFit="1"/>
    </xf>
    <xf numFmtId="176" fontId="62" fillId="0" borderId="118" xfId="528" applyNumberFormat="1" applyFont="1" applyFill="1" applyBorder="1" applyAlignment="1">
      <alignment horizontal="right" vertical="center" shrinkToFit="1"/>
    </xf>
    <xf numFmtId="176" fontId="62" fillId="28" borderId="61" xfId="528" applyNumberFormat="1" applyFont="1" applyFill="1" applyBorder="1" applyAlignment="1">
      <alignment horizontal="right" vertical="center" shrinkToFit="1"/>
    </xf>
    <xf numFmtId="176" fontId="62" fillId="0" borderId="118" xfId="528" applyNumberFormat="1" applyFont="1" applyFill="1" applyBorder="1" applyAlignment="1">
      <alignment horizontal="center" vertical="center" shrinkToFit="1"/>
    </xf>
    <xf numFmtId="176" fontId="62" fillId="0" borderId="62" xfId="528" applyNumberFormat="1" applyFont="1" applyFill="1" applyBorder="1" applyAlignment="1">
      <alignment horizontal="center" vertical="center" shrinkToFit="1"/>
    </xf>
    <xf numFmtId="176" fontId="62" fillId="0" borderId="61" xfId="528" applyNumberFormat="1" applyFont="1" applyFill="1" applyBorder="1" applyAlignment="1">
      <alignment horizontal="right" vertical="center" shrinkToFit="1"/>
    </xf>
    <xf numFmtId="176" fontId="62" fillId="28" borderId="118" xfId="528" applyNumberFormat="1" applyFont="1" applyFill="1" applyBorder="1" applyAlignment="1">
      <alignment horizontal="center" vertical="center" shrinkToFit="1"/>
    </xf>
    <xf numFmtId="176" fontId="62" fillId="28" borderId="62" xfId="528" applyNumberFormat="1" applyFont="1" applyFill="1" applyBorder="1" applyAlignment="1">
      <alignment horizontal="center" vertical="center" shrinkToFit="1"/>
    </xf>
    <xf numFmtId="176" fontId="62" fillId="28" borderId="103" xfId="528" applyNumberFormat="1" applyFont="1" applyFill="1" applyBorder="1" applyAlignment="1">
      <alignment horizontal="center" vertical="center" shrinkToFit="1"/>
    </xf>
    <xf numFmtId="176" fontId="62" fillId="28" borderId="61" xfId="528" applyNumberFormat="1" applyFont="1" applyFill="1" applyBorder="1" applyAlignment="1">
      <alignment horizontal="center" vertical="center" shrinkToFit="1"/>
    </xf>
    <xf numFmtId="176" fontId="62" fillId="28" borderId="31" xfId="528" applyNumberFormat="1" applyFont="1" applyFill="1" applyBorder="1" applyAlignment="1">
      <alignment vertical="center" shrinkToFit="1"/>
    </xf>
    <xf numFmtId="176" fontId="62" fillId="28" borderId="31" xfId="528" applyNumberFormat="1" applyFont="1" applyFill="1" applyBorder="1" applyAlignment="1">
      <alignment horizontal="center" vertical="center" shrinkToFit="1"/>
    </xf>
    <xf numFmtId="176" fontId="62" fillId="28" borderId="115" xfId="528" applyNumberFormat="1" applyFont="1" applyFill="1" applyBorder="1" applyAlignment="1">
      <alignment vertical="center" shrinkToFit="1"/>
    </xf>
    <xf numFmtId="176" fontId="62" fillId="0" borderId="118" xfId="528" applyNumberFormat="1" applyFont="1" applyFill="1" applyBorder="1" applyAlignment="1">
      <alignment vertical="center" shrinkToFit="1"/>
    </xf>
    <xf numFmtId="0" fontId="61" fillId="20" borderId="46" xfId="0" applyFont="1" applyFill="1" applyBorder="1" applyAlignment="1">
      <alignment vertical="center" shrinkToFit="1"/>
    </xf>
    <xf numFmtId="0" fontId="61" fillId="20" borderId="46" xfId="0" applyFont="1" applyFill="1" applyBorder="1" applyAlignment="1">
      <alignment horizontal="right" vertical="center" shrinkToFit="1"/>
    </xf>
    <xf numFmtId="0" fontId="61" fillId="20" borderId="46" xfId="0" applyFont="1" applyFill="1" applyBorder="1" applyAlignment="1">
      <alignment horizontal="center" vertical="center" shrinkToFit="1"/>
    </xf>
    <xf numFmtId="0" fontId="61" fillId="20" borderId="46" xfId="0" applyFont="1" applyFill="1" applyBorder="1" applyAlignment="1">
      <alignment horizontal="left" vertical="center" shrinkToFit="1"/>
    </xf>
    <xf numFmtId="0" fontId="61" fillId="20" borderId="47" xfId="0" applyFont="1" applyFill="1" applyBorder="1" applyAlignment="1">
      <alignment vertical="center" shrinkToFit="1"/>
    </xf>
    <xf numFmtId="0" fontId="61" fillId="25" borderId="10" xfId="0" applyFont="1" applyFill="1" applyBorder="1" applyAlignment="1">
      <alignment horizontal="center" vertical="center" wrapText="1" shrinkToFit="1"/>
    </xf>
    <xf numFmtId="178" fontId="61" fillId="20" borderId="25" xfId="0" applyNumberFormat="1" applyFont="1" applyFill="1" applyBorder="1" applyAlignment="1">
      <alignment horizontal="center" vertical="center" wrapText="1" shrinkToFit="1"/>
    </xf>
    <xf numFmtId="178" fontId="80" fillId="0" borderId="10" xfId="528" applyNumberFormat="1" applyFont="1" applyBorder="1" applyAlignment="1">
      <alignment horizontal="center" vertical="center" shrinkToFit="1"/>
    </xf>
    <xf numFmtId="176" fontId="80" fillId="0" borderId="10" xfId="0" applyNumberFormat="1" applyFont="1" applyBorder="1" applyAlignment="1">
      <alignment horizontal="center" vertical="center" wrapText="1" shrinkToFit="1"/>
    </xf>
    <xf numFmtId="178" fontId="80" fillId="28" borderId="10" xfId="528" applyNumberFormat="1" applyFont="1" applyFill="1" applyBorder="1" applyAlignment="1">
      <alignment horizontal="center" vertical="center" shrinkToFit="1"/>
    </xf>
    <xf numFmtId="176" fontId="81" fillId="25" borderId="0" xfId="528" applyNumberFormat="1" applyFont="1" applyFill="1" applyBorder="1" applyAlignment="1">
      <alignment vertical="center" shrinkToFit="1"/>
    </xf>
    <xf numFmtId="176" fontId="80" fillId="28" borderId="62" xfId="528" applyNumberFormat="1" applyFont="1" applyFill="1" applyBorder="1" applyAlignment="1">
      <alignment horizontal="right" vertical="center" shrinkToFit="1"/>
    </xf>
    <xf numFmtId="176" fontId="80" fillId="28" borderId="62" xfId="528" applyNumberFormat="1" applyFont="1" applyFill="1" applyBorder="1" applyAlignment="1">
      <alignment horizontal="center" vertical="center" shrinkToFit="1"/>
    </xf>
    <xf numFmtId="176" fontId="80" fillId="28" borderId="62" xfId="528" applyNumberFormat="1" applyFont="1" applyFill="1" applyBorder="1" applyAlignment="1">
      <alignment vertical="center" shrinkToFit="1"/>
    </xf>
    <xf numFmtId="176" fontId="80" fillId="28" borderId="62" xfId="528" applyNumberFormat="1" applyFont="1" applyFill="1" applyBorder="1" applyAlignment="1">
      <alignment horizontal="left" vertical="center" shrinkToFit="1"/>
    </xf>
    <xf numFmtId="176" fontId="80" fillId="28" borderId="61" xfId="528" applyNumberFormat="1" applyFont="1" applyFill="1" applyBorder="1" applyAlignment="1">
      <alignment horizontal="right" vertical="center" shrinkToFit="1"/>
    </xf>
    <xf numFmtId="176" fontId="80" fillId="28" borderId="61" xfId="528" applyNumberFormat="1" applyFont="1" applyFill="1" applyBorder="1" applyAlignment="1">
      <alignment horizontal="center" vertical="center" shrinkToFit="1"/>
    </xf>
    <xf numFmtId="176" fontId="80" fillId="28" borderId="61" xfId="528" applyNumberFormat="1" applyFont="1" applyFill="1" applyBorder="1" applyAlignment="1">
      <alignment vertical="center" shrinkToFit="1"/>
    </xf>
    <xf numFmtId="176" fontId="80" fillId="28" borderId="61" xfId="528" applyNumberFormat="1" applyFont="1" applyFill="1" applyBorder="1" applyAlignment="1">
      <alignment horizontal="left" vertical="center" shrinkToFit="1"/>
    </xf>
    <xf numFmtId="176" fontId="80" fillId="28" borderId="74" xfId="528" applyNumberFormat="1" applyFont="1" applyFill="1" applyBorder="1" applyAlignment="1">
      <alignment horizontal="left" vertical="center" shrinkToFit="1"/>
    </xf>
    <xf numFmtId="0" fontId="80" fillId="28" borderId="61" xfId="0" applyFont="1" applyFill="1" applyBorder="1" applyAlignment="1">
      <alignment horizontal="center" vertical="center" shrinkToFit="1"/>
    </xf>
    <xf numFmtId="176" fontId="80" fillId="28" borderId="72" xfId="528" applyNumberFormat="1" applyFont="1" applyFill="1" applyBorder="1" applyAlignment="1">
      <alignment horizontal="right" vertical="center" shrinkToFit="1"/>
    </xf>
    <xf numFmtId="176" fontId="80" fillId="28" borderId="72" xfId="528" applyNumberFormat="1" applyFont="1" applyFill="1" applyBorder="1" applyAlignment="1">
      <alignment horizontal="center" vertical="center" shrinkToFit="1"/>
    </xf>
    <xf numFmtId="176" fontId="80" fillId="28" borderId="72" xfId="528" applyNumberFormat="1" applyFont="1" applyFill="1" applyBorder="1" applyAlignment="1">
      <alignment vertical="center" shrinkToFit="1"/>
    </xf>
    <xf numFmtId="176" fontId="80" fillId="28" borderId="72" xfId="528" applyNumberFormat="1" applyFont="1" applyFill="1" applyBorder="1" applyAlignment="1">
      <alignment horizontal="left" vertical="center" shrinkToFit="1"/>
    </xf>
    <xf numFmtId="176" fontId="81" fillId="28" borderId="18" xfId="528" applyNumberFormat="1" applyFont="1" applyFill="1" applyBorder="1" applyAlignment="1">
      <alignment horizontal="right" vertical="center" shrinkToFit="1"/>
    </xf>
    <xf numFmtId="176" fontId="81" fillId="28" borderId="18" xfId="528" applyNumberFormat="1" applyFont="1" applyFill="1" applyBorder="1" applyAlignment="1">
      <alignment vertical="center" shrinkToFit="1"/>
    </xf>
    <xf numFmtId="176" fontId="81" fillId="28" borderId="18" xfId="528" applyNumberFormat="1" applyFont="1" applyFill="1" applyBorder="1" applyAlignment="1">
      <alignment horizontal="center" vertical="center" shrinkToFit="1"/>
    </xf>
    <xf numFmtId="176" fontId="81" fillId="28" borderId="18" xfId="528" applyNumberFormat="1" applyFont="1" applyFill="1" applyBorder="1" applyAlignment="1">
      <alignment horizontal="left" vertical="center" shrinkToFit="1"/>
    </xf>
    <xf numFmtId="176" fontId="81" fillId="25" borderId="0" xfId="528" applyNumberFormat="1" applyFont="1" applyFill="1" applyBorder="1" applyAlignment="1">
      <alignment horizontal="center" vertical="center" shrinkToFit="1"/>
    </xf>
    <xf numFmtId="176" fontId="81" fillId="25" borderId="0" xfId="528" applyNumberFormat="1" applyFont="1" applyFill="1" applyBorder="1" applyAlignment="1">
      <alignment horizontal="right" vertical="center" shrinkToFit="1"/>
    </xf>
    <xf numFmtId="176" fontId="81" fillId="25" borderId="0" xfId="528" applyNumberFormat="1" applyFont="1" applyFill="1" applyBorder="1" applyAlignment="1">
      <alignment horizontal="left" vertical="center" shrinkToFit="1"/>
    </xf>
    <xf numFmtId="176" fontId="80" fillId="28" borderId="0" xfId="528" applyNumberFormat="1" applyFont="1" applyFill="1" applyBorder="1" applyAlignment="1">
      <alignment horizontal="right" vertical="center" shrinkToFit="1"/>
    </xf>
    <xf numFmtId="176" fontId="80" fillId="28" borderId="0" xfId="528" applyNumberFormat="1" applyFont="1" applyFill="1" applyBorder="1" applyAlignment="1">
      <alignment horizontal="center" vertical="center" shrinkToFit="1"/>
    </xf>
    <xf numFmtId="176" fontId="80" fillId="28" borderId="0" xfId="528" applyNumberFormat="1" applyFont="1" applyFill="1" applyBorder="1" applyAlignment="1">
      <alignment vertical="center" shrinkToFit="1"/>
    </xf>
    <xf numFmtId="176" fontId="80" fillId="28" borderId="0" xfId="528" applyNumberFormat="1" applyFont="1" applyFill="1" applyBorder="1" applyAlignment="1">
      <alignment horizontal="left" vertical="center" shrinkToFit="1"/>
    </xf>
    <xf numFmtId="176" fontId="80" fillId="28" borderId="80" xfId="528" applyNumberFormat="1" applyFont="1" applyFill="1" applyBorder="1" applyAlignment="1">
      <alignment horizontal="right" vertical="center" shrinkToFit="1"/>
    </xf>
    <xf numFmtId="176" fontId="80" fillId="28" borderId="80" xfId="528" applyNumberFormat="1" applyFont="1" applyFill="1" applyBorder="1" applyAlignment="1">
      <alignment horizontal="center" vertical="center" shrinkToFit="1"/>
    </xf>
    <xf numFmtId="176" fontId="80" fillId="28" borderId="80" xfId="528" applyNumberFormat="1" applyFont="1" applyFill="1" applyBorder="1" applyAlignment="1">
      <alignment vertical="center" shrinkToFit="1"/>
    </xf>
    <xf numFmtId="176" fontId="80" fillId="28" borderId="63" xfId="528" applyNumberFormat="1" applyFont="1" applyFill="1" applyBorder="1" applyAlignment="1">
      <alignment horizontal="center" vertical="center" shrinkToFit="1"/>
    </xf>
    <xf numFmtId="176" fontId="80" fillId="28" borderId="63" xfId="528" applyNumberFormat="1" applyFont="1" applyFill="1" applyBorder="1" applyAlignment="1">
      <alignment horizontal="right" vertical="center" shrinkToFit="1"/>
    </xf>
    <xf numFmtId="176" fontId="80" fillId="28" borderId="63" xfId="528" applyNumberFormat="1" applyFont="1" applyFill="1" applyBorder="1" applyAlignment="1">
      <alignment vertical="center" shrinkToFit="1"/>
    </xf>
    <xf numFmtId="176" fontId="80" fillId="28" borderId="113" xfId="528" applyNumberFormat="1" applyFont="1" applyFill="1" applyBorder="1" applyAlignment="1">
      <alignment horizontal="right" vertical="center" shrinkToFit="1"/>
    </xf>
    <xf numFmtId="176" fontId="81" fillId="28" borderId="64" xfId="528" applyNumberFormat="1" applyFont="1" applyFill="1" applyBorder="1" applyAlignment="1">
      <alignment horizontal="right" vertical="center" shrinkToFit="1"/>
    </xf>
    <xf numFmtId="176" fontId="81" fillId="28" borderId="64" xfId="528" applyNumberFormat="1" applyFont="1" applyFill="1" applyBorder="1" applyAlignment="1">
      <alignment vertical="center" shrinkToFit="1"/>
    </xf>
    <xf numFmtId="176" fontId="81" fillId="28" borderId="64" xfId="528" applyNumberFormat="1" applyFont="1" applyFill="1" applyBorder="1" applyAlignment="1">
      <alignment horizontal="center" vertical="center" shrinkToFit="1"/>
    </xf>
    <xf numFmtId="176" fontId="81" fillId="28" borderId="64" xfId="528" applyNumberFormat="1" applyFont="1" applyFill="1" applyBorder="1" applyAlignment="1">
      <alignment horizontal="left" vertical="center" shrinkToFit="1"/>
    </xf>
    <xf numFmtId="176" fontId="80" fillId="28" borderId="15" xfId="528" applyNumberFormat="1" applyFont="1" applyFill="1" applyBorder="1" applyAlignment="1">
      <alignment horizontal="center" vertical="center" shrinkToFit="1"/>
    </xf>
    <xf numFmtId="176" fontId="80" fillId="28" borderId="15" xfId="528" applyNumberFormat="1" applyFont="1" applyFill="1" applyBorder="1" applyAlignment="1">
      <alignment horizontal="left" vertical="center" shrinkToFit="1"/>
    </xf>
    <xf numFmtId="176" fontId="81" fillId="25" borderId="112" xfId="528" applyNumberFormat="1" applyFont="1" applyFill="1" applyBorder="1" applyAlignment="1">
      <alignment horizontal="right" vertical="center" shrinkToFit="1"/>
    </xf>
    <xf numFmtId="176" fontId="81" fillId="25" borderId="112" xfId="528" applyNumberFormat="1" applyFont="1" applyFill="1" applyBorder="1" applyAlignment="1">
      <alignment vertical="center" shrinkToFit="1"/>
    </xf>
    <xf numFmtId="176" fontId="81" fillId="25" borderId="112" xfId="528" applyNumberFormat="1" applyFont="1" applyFill="1" applyBorder="1" applyAlignment="1">
      <alignment horizontal="center" vertical="center" shrinkToFit="1"/>
    </xf>
    <xf numFmtId="176" fontId="80" fillId="25" borderId="0" xfId="528" applyNumberFormat="1" applyFont="1" applyFill="1" applyBorder="1" applyAlignment="1">
      <alignment horizontal="center" vertical="center" shrinkToFit="1"/>
    </xf>
    <xf numFmtId="176" fontId="80" fillId="25" borderId="0" xfId="528" applyNumberFormat="1" applyFont="1" applyFill="1" applyBorder="1" applyAlignment="1">
      <alignment vertical="center" shrinkToFit="1"/>
    </xf>
    <xf numFmtId="176" fontId="80" fillId="25" borderId="0" xfId="528" applyNumberFormat="1" applyFont="1" applyFill="1" applyBorder="1" applyAlignment="1">
      <alignment horizontal="right" vertical="center" shrinkToFit="1"/>
    </xf>
    <xf numFmtId="176" fontId="80" fillId="25" borderId="0" xfId="528" applyNumberFormat="1" applyFont="1" applyFill="1" applyBorder="1" applyAlignment="1">
      <alignment horizontal="left" vertical="center" shrinkToFit="1"/>
    </xf>
    <xf numFmtId="176" fontId="80" fillId="28" borderId="103" xfId="528" applyNumberFormat="1" applyFont="1" applyFill="1" applyBorder="1" applyAlignment="1">
      <alignment horizontal="right" vertical="center" shrinkToFit="1"/>
    </xf>
    <xf numFmtId="176" fontId="80" fillId="28" borderId="103" xfId="528" applyNumberFormat="1" applyFont="1" applyFill="1" applyBorder="1" applyAlignment="1">
      <alignment horizontal="center" vertical="center" shrinkToFit="1"/>
    </xf>
    <xf numFmtId="176" fontId="80" fillId="28" borderId="103" xfId="528" applyNumberFormat="1" applyFont="1" applyFill="1" applyBorder="1" applyAlignment="1">
      <alignment vertical="center" shrinkToFit="1"/>
    </xf>
    <xf numFmtId="0" fontId="80" fillId="28" borderId="103" xfId="0" applyFont="1" applyFill="1" applyBorder="1" applyAlignment="1">
      <alignment horizontal="center" vertical="center" shrinkToFit="1"/>
    </xf>
    <xf numFmtId="176" fontId="80" fillId="28" borderId="103" xfId="528" applyNumberFormat="1" applyFont="1" applyFill="1" applyBorder="1" applyAlignment="1">
      <alignment horizontal="left" vertical="center" shrinkToFit="1"/>
    </xf>
    <xf numFmtId="0" fontId="80" fillId="28" borderId="62" xfId="0" applyFont="1" applyFill="1" applyBorder="1" applyAlignment="1">
      <alignment horizontal="center" vertical="center" shrinkToFit="1"/>
    </xf>
    <xf numFmtId="0" fontId="80" fillId="28" borderId="72" xfId="0" applyFont="1" applyFill="1" applyBorder="1" applyAlignment="1">
      <alignment horizontal="center" vertical="center" shrinkToFit="1"/>
    </xf>
    <xf numFmtId="176" fontId="81" fillId="28" borderId="19" xfId="528" applyNumberFormat="1" applyFont="1" applyFill="1" applyBorder="1" applyAlignment="1">
      <alignment horizontal="right" vertical="center" shrinkToFit="1"/>
    </xf>
    <xf numFmtId="176" fontId="81" fillId="28" borderId="19" xfId="528" applyNumberFormat="1" applyFont="1" applyFill="1" applyBorder="1" applyAlignment="1">
      <alignment vertical="center" shrinkToFit="1"/>
    </xf>
    <xf numFmtId="176" fontId="81" fillId="28" borderId="19" xfId="528" applyNumberFormat="1" applyFont="1" applyFill="1" applyBorder="1" applyAlignment="1">
      <alignment horizontal="center" vertical="center" shrinkToFit="1"/>
    </xf>
    <xf numFmtId="176" fontId="81" fillId="28" borderId="19" xfId="528" applyNumberFormat="1" applyFont="1" applyFill="1" applyBorder="1" applyAlignment="1">
      <alignment horizontal="left" vertical="center" shrinkToFit="1"/>
    </xf>
    <xf numFmtId="176" fontId="80" fillId="0" borderId="35" xfId="0" applyNumberFormat="1" applyFont="1" applyBorder="1" applyAlignment="1">
      <alignment horizontal="center" vertical="center" wrapText="1" shrinkToFit="1"/>
    </xf>
    <xf numFmtId="178" fontId="80" fillId="0" borderId="35" xfId="528" applyNumberFormat="1" applyFont="1" applyBorder="1" applyAlignment="1">
      <alignment horizontal="center" vertical="center" shrinkToFit="1"/>
    </xf>
    <xf numFmtId="178" fontId="80" fillId="28" borderId="35" xfId="528" applyNumberFormat="1" applyFont="1" applyFill="1" applyBorder="1" applyAlignment="1">
      <alignment horizontal="center" vertical="center" shrinkToFit="1"/>
    </xf>
    <xf numFmtId="180" fontId="80" fillId="28" borderId="12" xfId="528" applyNumberFormat="1" applyFont="1" applyFill="1" applyBorder="1" applyAlignment="1">
      <alignment horizontal="center" vertical="center" shrinkToFit="1"/>
    </xf>
    <xf numFmtId="176" fontId="80" fillId="28" borderId="15" xfId="528" applyNumberFormat="1" applyFont="1" applyFill="1" applyBorder="1" applyAlignment="1">
      <alignment horizontal="right" vertical="center" shrinkToFit="1"/>
    </xf>
    <xf numFmtId="176" fontId="80" fillId="28" borderId="15" xfId="528" applyNumberFormat="1" applyFont="1" applyFill="1" applyBorder="1" applyAlignment="1">
      <alignment vertical="center" shrinkToFit="1"/>
    </xf>
    <xf numFmtId="176" fontId="80" fillId="28" borderId="71" xfId="528" applyNumberFormat="1" applyFont="1" applyFill="1" applyBorder="1" applyAlignment="1">
      <alignment horizontal="right" vertical="center" shrinkToFit="1"/>
    </xf>
    <xf numFmtId="176" fontId="81" fillId="28" borderId="32" xfId="528" applyNumberFormat="1" applyFont="1" applyFill="1" applyBorder="1" applyAlignment="1">
      <alignment horizontal="right" vertical="center" shrinkToFit="1"/>
    </xf>
    <xf numFmtId="176" fontId="81" fillId="28" borderId="32" xfId="528" applyNumberFormat="1" applyFont="1" applyFill="1" applyBorder="1" applyAlignment="1">
      <alignment vertical="center" shrinkToFit="1"/>
    </xf>
    <xf numFmtId="176" fontId="81" fillId="28" borderId="32" xfId="528" applyNumberFormat="1" applyFont="1" applyFill="1" applyBorder="1" applyAlignment="1">
      <alignment horizontal="center" vertical="center" shrinkToFit="1"/>
    </xf>
    <xf numFmtId="176" fontId="81" fillId="28" borderId="32" xfId="528" applyNumberFormat="1" applyFont="1" applyFill="1" applyBorder="1" applyAlignment="1">
      <alignment horizontal="left" vertical="center" shrinkToFit="1"/>
    </xf>
    <xf numFmtId="176" fontId="80" fillId="28" borderId="60" xfId="528" applyNumberFormat="1" applyFont="1" applyFill="1" applyBorder="1" applyAlignment="1">
      <alignment horizontal="right" vertical="center" shrinkToFit="1"/>
    </xf>
    <xf numFmtId="176" fontId="80" fillId="28" borderId="60" xfId="528" applyNumberFormat="1" applyFont="1" applyFill="1" applyBorder="1" applyAlignment="1">
      <alignment horizontal="center" vertical="center" shrinkToFit="1"/>
    </xf>
    <xf numFmtId="176" fontId="80" fillId="28" borderId="60" xfId="528" applyNumberFormat="1" applyFont="1" applyFill="1" applyBorder="1" applyAlignment="1">
      <alignment vertical="center" shrinkToFit="1"/>
    </xf>
    <xf numFmtId="176" fontId="80" fillId="28" borderId="60" xfId="528" applyNumberFormat="1" applyFont="1" applyFill="1" applyBorder="1" applyAlignment="1">
      <alignment horizontal="left" vertical="center" shrinkToFit="1"/>
    </xf>
    <xf numFmtId="176" fontId="80" fillId="28" borderId="14" xfId="528" applyNumberFormat="1" applyFont="1" applyFill="1" applyBorder="1" applyAlignment="1">
      <alignment horizontal="center" vertical="center" shrinkToFit="1"/>
    </xf>
    <xf numFmtId="176" fontId="80" fillId="28" borderId="14" xfId="528" applyNumberFormat="1" applyFont="1" applyFill="1" applyBorder="1" applyAlignment="1">
      <alignment horizontal="right" vertical="center" shrinkToFit="1"/>
    </xf>
    <xf numFmtId="176" fontId="80" fillId="28" borderId="14" xfId="528" applyNumberFormat="1" applyFont="1" applyFill="1" applyBorder="1" applyAlignment="1">
      <alignment vertical="center" shrinkToFit="1"/>
    </xf>
    <xf numFmtId="176" fontId="80" fillId="28" borderId="14" xfId="528" applyNumberFormat="1" applyFont="1" applyFill="1" applyBorder="1" applyAlignment="1">
      <alignment horizontal="left" vertical="center" shrinkToFit="1"/>
    </xf>
    <xf numFmtId="180" fontId="80" fillId="28" borderId="21" xfId="528" applyNumberFormat="1" applyFont="1" applyFill="1" applyBorder="1" applyAlignment="1">
      <alignment horizontal="center" vertical="center" shrinkToFit="1"/>
    </xf>
    <xf numFmtId="0" fontId="80" fillId="28" borderId="60" xfId="0" applyFont="1" applyFill="1" applyBorder="1" applyAlignment="1">
      <alignment horizontal="right" vertical="center" shrinkToFit="1"/>
    </xf>
    <xf numFmtId="176" fontId="80" fillId="28" borderId="78" xfId="528" applyNumberFormat="1" applyFont="1" applyFill="1" applyBorder="1" applyAlignment="1">
      <alignment horizontal="center" vertical="center" shrinkToFit="1"/>
    </xf>
    <xf numFmtId="176" fontId="80" fillId="28" borderId="78" xfId="528" applyNumberFormat="1" applyFont="1" applyFill="1" applyBorder="1" applyAlignment="1">
      <alignment vertical="center" shrinkToFit="1"/>
    </xf>
    <xf numFmtId="176" fontId="80" fillId="28" borderId="78" xfId="528" applyNumberFormat="1" applyFont="1" applyFill="1" applyBorder="1" applyAlignment="1">
      <alignment horizontal="left" vertical="center" shrinkToFit="1"/>
    </xf>
    <xf numFmtId="176" fontId="80" fillId="28" borderId="84" xfId="528" applyNumberFormat="1" applyFont="1" applyFill="1" applyBorder="1" applyAlignment="1">
      <alignment horizontal="right" vertical="center" shrinkToFit="1"/>
    </xf>
    <xf numFmtId="176" fontId="80" fillId="28" borderId="84" xfId="528" applyNumberFormat="1" applyFont="1" applyFill="1" applyBorder="1" applyAlignment="1">
      <alignment horizontal="center" vertical="center" shrinkToFit="1"/>
    </xf>
    <xf numFmtId="176" fontId="80" fillId="28" borderId="84" xfId="528" applyNumberFormat="1" applyFont="1" applyFill="1" applyBorder="1" applyAlignment="1">
      <alignment vertical="center" shrinkToFit="1"/>
    </xf>
    <xf numFmtId="176" fontId="80" fillId="28" borderId="84" xfId="528" applyNumberFormat="1" applyFont="1" applyFill="1" applyBorder="1" applyAlignment="1">
      <alignment horizontal="left" vertical="center" shrinkToFit="1"/>
    </xf>
    <xf numFmtId="0" fontId="80" fillId="28" borderId="63" xfId="0" applyFont="1" applyFill="1" applyBorder="1" applyAlignment="1">
      <alignment horizontal="center" vertical="center" shrinkToFit="1"/>
    </xf>
    <xf numFmtId="176" fontId="80" fillId="28" borderId="71" xfId="528" applyNumberFormat="1" applyFont="1" applyFill="1" applyBorder="1" applyAlignment="1">
      <alignment horizontal="center" vertical="center" shrinkToFit="1"/>
    </xf>
    <xf numFmtId="176" fontId="80" fillId="28" borderId="71" xfId="528" applyNumberFormat="1" applyFont="1" applyFill="1" applyBorder="1" applyAlignment="1">
      <alignment vertical="center" shrinkToFit="1"/>
    </xf>
    <xf numFmtId="0" fontId="80" fillId="28" borderId="71" xfId="0" applyFont="1" applyFill="1" applyBorder="1" applyAlignment="1">
      <alignment horizontal="center" vertical="center" shrinkToFit="1"/>
    </xf>
    <xf numFmtId="176" fontId="80" fillId="28" borderId="71" xfId="528" applyNumberFormat="1" applyFont="1" applyFill="1" applyBorder="1" applyAlignment="1">
      <alignment horizontal="left" vertical="center" shrinkToFit="1"/>
    </xf>
    <xf numFmtId="176" fontId="81" fillId="28" borderId="90" xfId="528" applyNumberFormat="1" applyFont="1" applyFill="1" applyBorder="1" applyAlignment="1">
      <alignment horizontal="right" vertical="center" shrinkToFit="1"/>
    </xf>
    <xf numFmtId="176" fontId="81" fillId="28" borderId="0" xfId="528" applyNumberFormat="1" applyFont="1" applyFill="1" applyBorder="1" applyAlignment="1">
      <alignment vertical="center" shrinkToFit="1"/>
    </xf>
    <xf numFmtId="176" fontId="81" fillId="28" borderId="0" xfId="528" applyNumberFormat="1" applyFont="1" applyFill="1" applyBorder="1" applyAlignment="1">
      <alignment horizontal="center" vertical="center" shrinkToFit="1"/>
    </xf>
    <xf numFmtId="176" fontId="81" fillId="28" borderId="0" xfId="528" applyNumberFormat="1" applyFont="1" applyFill="1" applyBorder="1" applyAlignment="1">
      <alignment horizontal="right" vertical="center" shrinkToFit="1"/>
    </xf>
    <xf numFmtId="176" fontId="81" fillId="28" borderId="0" xfId="528" applyNumberFormat="1" applyFont="1" applyFill="1" applyBorder="1" applyAlignment="1">
      <alignment horizontal="left" vertical="center" shrinkToFit="1"/>
    </xf>
    <xf numFmtId="176" fontId="81" fillId="28" borderId="143" xfId="528" applyNumberFormat="1" applyFont="1" applyFill="1" applyBorder="1" applyAlignment="1">
      <alignment horizontal="right" vertical="center" shrinkToFit="1"/>
    </xf>
    <xf numFmtId="176" fontId="81" fillId="28" borderId="144" xfId="528" applyNumberFormat="1" applyFont="1" applyFill="1" applyBorder="1" applyAlignment="1">
      <alignment vertical="center" shrinkToFit="1"/>
    </xf>
    <xf numFmtId="176" fontId="81" fillId="28" borderId="144" xfId="528" applyNumberFormat="1" applyFont="1" applyFill="1" applyBorder="1" applyAlignment="1">
      <alignment horizontal="center" vertical="center" shrinkToFit="1"/>
    </xf>
    <xf numFmtId="176" fontId="81" fillId="28" borderId="144" xfId="528" applyNumberFormat="1" applyFont="1" applyFill="1" applyBorder="1" applyAlignment="1">
      <alignment horizontal="right" vertical="center" shrinkToFit="1"/>
    </xf>
    <xf numFmtId="176" fontId="81" fillId="28" borderId="144" xfId="528" applyNumberFormat="1" applyFont="1" applyFill="1" applyBorder="1" applyAlignment="1">
      <alignment horizontal="left" vertical="center" shrinkToFit="1"/>
    </xf>
    <xf numFmtId="176" fontId="80" fillId="28" borderId="88" xfId="528" applyNumberFormat="1" applyFont="1" applyFill="1" applyBorder="1" applyAlignment="1">
      <alignment horizontal="right" vertical="center" shrinkToFit="1"/>
    </xf>
    <xf numFmtId="176" fontId="80" fillId="28" borderId="88" xfId="528" applyNumberFormat="1" applyFont="1" applyFill="1" applyBorder="1" applyAlignment="1">
      <alignment horizontal="center" vertical="center" shrinkToFit="1"/>
    </xf>
    <xf numFmtId="176" fontId="80" fillId="28" borderId="88" xfId="528" applyNumberFormat="1" applyFont="1" applyFill="1" applyBorder="1" applyAlignment="1">
      <alignment vertical="center" shrinkToFit="1"/>
    </xf>
    <xf numFmtId="176" fontId="80" fillId="28" borderId="88" xfId="528" applyNumberFormat="1" applyFont="1" applyFill="1" applyBorder="1" applyAlignment="1">
      <alignment horizontal="left" vertical="center" shrinkToFit="1"/>
    </xf>
    <xf numFmtId="176" fontId="80" fillId="28" borderId="86" xfId="528" applyNumberFormat="1" applyFont="1" applyFill="1" applyBorder="1" applyAlignment="1">
      <alignment horizontal="right" vertical="center" shrinkToFit="1"/>
    </xf>
    <xf numFmtId="176" fontId="80" fillId="28" borderId="86" xfId="528" applyNumberFormat="1" applyFont="1" applyFill="1" applyBorder="1" applyAlignment="1">
      <alignment horizontal="center" vertical="center" shrinkToFit="1"/>
    </xf>
    <xf numFmtId="176" fontId="80" fillId="28" borderId="86" xfId="528" applyNumberFormat="1" applyFont="1" applyFill="1" applyBorder="1" applyAlignment="1">
      <alignment vertical="center" shrinkToFit="1"/>
    </xf>
    <xf numFmtId="176" fontId="80" fillId="28" borderId="86" xfId="528" applyNumberFormat="1" applyFont="1" applyFill="1" applyBorder="1" applyAlignment="1">
      <alignment horizontal="left" vertical="center" shrinkToFit="1"/>
    </xf>
    <xf numFmtId="176" fontId="80" fillId="28" borderId="36" xfId="528" applyNumberFormat="1" applyFont="1" applyFill="1" applyBorder="1" applyAlignment="1">
      <alignment horizontal="center" vertical="center" shrinkToFit="1"/>
    </xf>
    <xf numFmtId="176" fontId="80" fillId="28" borderId="18" xfId="528" applyNumberFormat="1" applyFont="1" applyFill="1" applyBorder="1" applyAlignment="1">
      <alignment horizontal="center" vertical="center" shrinkToFit="1"/>
    </xf>
    <xf numFmtId="176" fontId="80" fillId="28" borderId="18" xfId="528" applyNumberFormat="1" applyFont="1" applyFill="1" applyBorder="1" applyAlignment="1">
      <alignment horizontal="right" vertical="center" shrinkToFit="1"/>
    </xf>
    <xf numFmtId="176" fontId="80" fillId="28" borderId="18" xfId="528" applyNumberFormat="1" applyFont="1" applyFill="1" applyBorder="1" applyAlignment="1">
      <alignment vertical="center" shrinkToFit="1"/>
    </xf>
    <xf numFmtId="176" fontId="80" fillId="28" borderId="18" xfId="528" applyNumberFormat="1" applyFont="1" applyFill="1" applyBorder="1" applyAlignment="1">
      <alignment horizontal="left" vertical="center" shrinkToFit="1"/>
    </xf>
    <xf numFmtId="180" fontId="80" fillId="28" borderId="17" xfId="528" applyNumberFormat="1" applyFont="1" applyFill="1" applyBorder="1" applyAlignment="1">
      <alignment horizontal="center" vertical="center" shrinkToFit="1"/>
    </xf>
    <xf numFmtId="176" fontId="80" fillId="28" borderId="63" xfId="528" applyNumberFormat="1" applyFont="1" applyFill="1" applyBorder="1" applyAlignment="1">
      <alignment horizontal="left" vertical="center" shrinkToFit="1"/>
    </xf>
    <xf numFmtId="0" fontId="80" fillId="28" borderId="10" xfId="0" applyFont="1" applyFill="1" applyBorder="1" applyAlignment="1">
      <alignment horizontal="center" vertical="center" wrapText="1" shrinkToFit="1"/>
    </xf>
    <xf numFmtId="178" fontId="80" fillId="0" borderId="10" xfId="0" applyNumberFormat="1" applyFont="1" applyBorder="1" applyAlignment="1">
      <alignment horizontal="center" vertical="center" wrapText="1" shrinkToFit="1"/>
    </xf>
    <xf numFmtId="0" fontId="81" fillId="28" borderId="20" xfId="0" applyFont="1" applyFill="1" applyBorder="1" applyAlignment="1">
      <alignment horizontal="center" vertical="center" shrinkToFit="1"/>
    </xf>
    <xf numFmtId="0" fontId="81" fillId="28" borderId="14" xfId="0" applyFont="1" applyFill="1" applyBorder="1" applyAlignment="1">
      <alignment horizontal="center" vertical="center" shrinkToFit="1"/>
    </xf>
    <xf numFmtId="0" fontId="81" fillId="28" borderId="14" xfId="0" applyFont="1" applyFill="1" applyBorder="1" applyAlignment="1">
      <alignment horizontal="right" vertical="center" shrinkToFit="1"/>
    </xf>
    <xf numFmtId="0" fontId="81" fillId="28" borderId="14" xfId="0" applyFont="1" applyFill="1" applyBorder="1" applyAlignment="1">
      <alignment vertical="center" shrinkToFit="1"/>
    </xf>
    <xf numFmtId="0" fontId="81" fillId="28" borderId="14" xfId="0" applyFont="1" applyFill="1" applyBorder="1" applyAlignment="1">
      <alignment horizontal="left" vertical="center" shrinkToFit="1"/>
    </xf>
    <xf numFmtId="0" fontId="81" fillId="28" borderId="21" xfId="0" applyFont="1" applyFill="1" applyBorder="1" applyAlignment="1">
      <alignment horizontal="center" vertical="center" shrinkToFit="1"/>
    </xf>
    <xf numFmtId="176" fontId="81" fillId="25" borderId="95" xfId="528" applyNumberFormat="1" applyFont="1" applyFill="1" applyBorder="1" applyAlignment="1">
      <alignment horizontal="center" vertical="center" shrinkToFit="1"/>
    </xf>
    <xf numFmtId="176" fontId="81" fillId="25" borderId="95" xfId="528" applyNumberFormat="1" applyFont="1" applyFill="1" applyBorder="1" applyAlignment="1">
      <alignment vertical="center" shrinkToFit="1"/>
    </xf>
    <xf numFmtId="176" fontId="80" fillId="25" borderId="95" xfId="528" applyNumberFormat="1" applyFont="1" applyFill="1" applyBorder="1" applyAlignment="1">
      <alignment vertical="center" shrinkToFit="1"/>
    </xf>
    <xf numFmtId="176" fontId="80" fillId="25" borderId="95" xfId="528" applyNumberFormat="1" applyFont="1" applyFill="1" applyBorder="1" applyAlignment="1">
      <alignment horizontal="center" vertical="center" shrinkToFit="1"/>
    </xf>
    <xf numFmtId="176" fontId="80" fillId="25" borderId="95" xfId="528" applyNumberFormat="1" applyFont="1" applyFill="1" applyBorder="1" applyAlignment="1">
      <alignment horizontal="right" vertical="center" shrinkToFit="1"/>
    </xf>
    <xf numFmtId="176" fontId="80" fillId="25" borderId="95" xfId="528" applyNumberFormat="1" applyFont="1" applyFill="1" applyBorder="1" applyAlignment="1">
      <alignment horizontal="left" vertical="center" shrinkToFit="1"/>
    </xf>
    <xf numFmtId="176" fontId="80" fillId="28" borderId="118" xfId="528" applyNumberFormat="1" applyFont="1" applyFill="1" applyBorder="1" applyAlignment="1">
      <alignment horizontal="right" vertical="center" shrinkToFit="1"/>
    </xf>
    <xf numFmtId="176" fontId="81" fillId="25" borderId="103" xfId="528" applyNumberFormat="1" applyFont="1" applyFill="1" applyBorder="1" applyAlignment="1">
      <alignment horizontal="center" vertical="center" shrinkToFit="1"/>
    </xf>
    <xf numFmtId="176" fontId="81" fillId="25" borderId="103" xfId="528" applyNumberFormat="1" applyFont="1" applyFill="1" applyBorder="1" applyAlignment="1">
      <alignment vertical="center" shrinkToFit="1"/>
    </xf>
    <xf numFmtId="176" fontId="80" fillId="25" borderId="103" xfId="528" applyNumberFormat="1" applyFont="1" applyFill="1" applyBorder="1" applyAlignment="1">
      <alignment vertical="center" shrinkToFit="1"/>
    </xf>
    <xf numFmtId="176" fontId="80" fillId="25" borderId="103" xfId="528" applyNumberFormat="1" applyFont="1" applyFill="1" applyBorder="1" applyAlignment="1">
      <alignment horizontal="center" vertical="center" shrinkToFit="1"/>
    </xf>
    <xf numFmtId="176" fontId="80" fillId="25" borderId="103" xfId="528" applyNumberFormat="1" applyFont="1" applyFill="1" applyBorder="1" applyAlignment="1">
      <alignment horizontal="right" vertical="center" shrinkToFit="1"/>
    </xf>
    <xf numFmtId="176" fontId="80" fillId="25" borderId="103" xfId="528" applyNumberFormat="1" applyFont="1" applyFill="1" applyBorder="1" applyAlignment="1">
      <alignment horizontal="left" vertical="center" shrinkToFit="1"/>
    </xf>
    <xf numFmtId="176" fontId="80" fillId="28" borderId="79" xfId="528" applyNumberFormat="1" applyFont="1" applyFill="1" applyBorder="1" applyAlignment="1">
      <alignment horizontal="right" vertical="center" shrinkToFit="1"/>
    </xf>
    <xf numFmtId="176" fontId="80" fillId="28" borderId="79" xfId="528" applyNumberFormat="1" applyFont="1" applyFill="1" applyBorder="1" applyAlignment="1">
      <alignment horizontal="center" vertical="center" shrinkToFit="1"/>
    </xf>
    <xf numFmtId="176" fontId="80" fillId="28" borderId="79" xfId="528" applyNumberFormat="1" applyFont="1" applyFill="1" applyBorder="1" applyAlignment="1">
      <alignment vertical="center" shrinkToFit="1"/>
    </xf>
    <xf numFmtId="176" fontId="80" fillId="28" borderId="81" xfId="528" applyNumberFormat="1" applyFont="1" applyFill="1" applyBorder="1" applyAlignment="1">
      <alignment horizontal="center" vertical="center" shrinkToFit="1"/>
    </xf>
    <xf numFmtId="176" fontId="80" fillId="28" borderId="138" xfId="528" applyNumberFormat="1" applyFont="1" applyFill="1" applyBorder="1" applyAlignment="1">
      <alignment horizontal="right" vertical="center" shrinkToFit="1"/>
    </xf>
    <xf numFmtId="176" fontId="80" fillId="28" borderId="138" xfId="528" applyNumberFormat="1" applyFont="1" applyFill="1" applyBorder="1" applyAlignment="1">
      <alignment horizontal="center" vertical="center" shrinkToFit="1"/>
    </xf>
    <xf numFmtId="176" fontId="80" fillId="28" borderId="138" xfId="528" applyNumberFormat="1" applyFont="1" applyFill="1" applyBorder="1" applyAlignment="1">
      <alignment vertical="center" shrinkToFit="1"/>
    </xf>
    <xf numFmtId="176" fontId="80" fillId="28" borderId="118" xfId="528" applyNumberFormat="1" applyFont="1" applyFill="1" applyBorder="1" applyAlignment="1">
      <alignment horizontal="center" vertical="center" shrinkToFit="1"/>
    </xf>
    <xf numFmtId="176" fontId="80" fillId="28" borderId="118" xfId="528" applyNumberFormat="1" applyFont="1" applyFill="1" applyBorder="1" applyAlignment="1">
      <alignment vertical="center" shrinkToFit="1"/>
    </xf>
    <xf numFmtId="180" fontId="80" fillId="28" borderId="62" xfId="528" applyNumberFormat="1" applyFont="1" applyFill="1" applyBorder="1" applyAlignment="1">
      <alignment horizontal="center" vertical="center" shrinkToFit="1"/>
    </xf>
    <xf numFmtId="176" fontId="80" fillId="0" borderId="118" xfId="528" applyNumberFormat="1" applyFont="1" applyFill="1" applyBorder="1" applyAlignment="1">
      <alignment horizontal="right" vertical="center" shrinkToFit="1"/>
    </xf>
    <xf numFmtId="176" fontId="80" fillId="0" borderId="118" xfId="528" applyNumberFormat="1" applyFont="1" applyFill="1" applyBorder="1" applyAlignment="1">
      <alignment horizontal="center" vertical="center" shrinkToFit="1"/>
    </xf>
    <xf numFmtId="176" fontId="80" fillId="0" borderId="118" xfId="528" applyNumberFormat="1" applyFont="1" applyFill="1" applyBorder="1" applyAlignment="1">
      <alignment vertical="center" shrinkToFit="1"/>
    </xf>
    <xf numFmtId="177" fontId="80" fillId="0" borderId="62" xfId="0" applyNumberFormat="1" applyFont="1" applyBorder="1" applyAlignment="1">
      <alignment horizontal="center" vertical="center" shrinkToFit="1"/>
    </xf>
    <xf numFmtId="176" fontId="80" fillId="0" borderId="62" xfId="528" applyNumberFormat="1" applyFont="1" applyFill="1" applyBorder="1" applyAlignment="1">
      <alignment horizontal="center" vertical="center" shrinkToFit="1"/>
    </xf>
    <xf numFmtId="176" fontId="80" fillId="0" borderId="62" xfId="528" applyNumberFormat="1" applyFont="1" applyFill="1" applyBorder="1" applyAlignment="1">
      <alignment vertical="center" shrinkToFit="1"/>
    </xf>
    <xf numFmtId="176" fontId="80" fillId="0" borderId="62" xfId="528" applyNumberFormat="1" applyFont="1" applyFill="1" applyBorder="1" applyAlignment="1">
      <alignment horizontal="left" vertical="center" shrinkToFit="1"/>
    </xf>
    <xf numFmtId="176" fontId="80" fillId="0" borderId="103" xfId="528" applyNumberFormat="1" applyFont="1" applyFill="1" applyBorder="1" applyAlignment="1">
      <alignment vertical="center" shrinkToFit="1"/>
    </xf>
    <xf numFmtId="176" fontId="80" fillId="0" borderId="103" xfId="528" applyNumberFormat="1" applyFont="1" applyFill="1" applyBorder="1" applyAlignment="1">
      <alignment horizontal="center" vertical="center" shrinkToFit="1"/>
    </xf>
    <xf numFmtId="176" fontId="80" fillId="0" borderId="103" xfId="528" applyNumberFormat="1" applyFont="1" applyFill="1" applyBorder="1" applyAlignment="1">
      <alignment horizontal="left" vertical="center" shrinkToFit="1"/>
    </xf>
    <xf numFmtId="176" fontId="80" fillId="0" borderId="180" xfId="528" applyNumberFormat="1" applyFont="1" applyFill="1" applyBorder="1" applyAlignment="1">
      <alignment horizontal="right" vertical="center" shrinkToFit="1"/>
    </xf>
    <xf numFmtId="176" fontId="80" fillId="0" borderId="180" xfId="528" applyNumberFormat="1" applyFont="1" applyFill="1" applyBorder="1" applyAlignment="1">
      <alignment horizontal="center" vertical="center" shrinkToFit="1"/>
    </xf>
    <xf numFmtId="176" fontId="80" fillId="0" borderId="0" xfId="528" applyNumberFormat="1" applyFont="1" applyFill="1" applyBorder="1" applyAlignment="1">
      <alignment horizontal="center" vertical="center" shrinkToFit="1"/>
    </xf>
    <xf numFmtId="176" fontId="80" fillId="0" borderId="180" xfId="528" applyNumberFormat="1" applyFont="1" applyFill="1" applyBorder="1" applyAlignment="1">
      <alignment vertical="center" shrinkToFit="1"/>
    </xf>
    <xf numFmtId="176" fontId="80" fillId="0" borderId="0" xfId="528" applyNumberFormat="1" applyFont="1" applyFill="1" applyBorder="1" applyAlignment="1">
      <alignment vertical="center" shrinkToFit="1"/>
    </xf>
    <xf numFmtId="176" fontId="80" fillId="0" borderId="183" xfId="528" applyNumberFormat="1" applyFont="1" applyFill="1" applyBorder="1" applyAlignment="1">
      <alignment horizontal="right" vertical="center" shrinkToFit="1"/>
    </xf>
    <xf numFmtId="176" fontId="80" fillId="0" borderId="183" xfId="528" applyNumberFormat="1" applyFont="1" applyFill="1" applyBorder="1" applyAlignment="1">
      <alignment horizontal="center" vertical="center" shrinkToFit="1"/>
    </xf>
    <xf numFmtId="176" fontId="80" fillId="0" borderId="183" xfId="528" applyNumberFormat="1" applyFont="1" applyFill="1" applyBorder="1" applyAlignment="1">
      <alignment vertical="center" shrinkToFit="1"/>
    </xf>
    <xf numFmtId="176" fontId="80" fillId="28" borderId="183" xfId="528" applyNumberFormat="1" applyFont="1" applyFill="1" applyBorder="1" applyAlignment="1">
      <alignment vertical="center" shrinkToFit="1"/>
    </xf>
    <xf numFmtId="176" fontId="80" fillId="28" borderId="183" xfId="528" applyNumberFormat="1" applyFont="1" applyFill="1" applyBorder="1" applyAlignment="1">
      <alignment horizontal="center" vertical="center" shrinkToFit="1"/>
    </xf>
    <xf numFmtId="176" fontId="80" fillId="28" borderId="183" xfId="528" applyNumberFormat="1" applyFont="1" applyFill="1" applyBorder="1" applyAlignment="1">
      <alignment horizontal="left" vertical="center" shrinkToFit="1"/>
    </xf>
    <xf numFmtId="176" fontId="81" fillId="25" borderId="95" xfId="528" applyNumberFormat="1" applyFont="1" applyFill="1" applyBorder="1" applyAlignment="1">
      <alignment horizontal="right" vertical="center" shrinkToFit="1"/>
    </xf>
    <xf numFmtId="176" fontId="81" fillId="25" borderId="95" xfId="528" applyNumberFormat="1" applyFont="1" applyFill="1" applyBorder="1" applyAlignment="1">
      <alignment horizontal="left" vertical="center" shrinkToFit="1"/>
    </xf>
    <xf numFmtId="176" fontId="81" fillId="25" borderId="103" xfId="528" applyNumberFormat="1" applyFont="1" applyFill="1" applyBorder="1" applyAlignment="1">
      <alignment horizontal="right" vertical="center" shrinkToFit="1"/>
    </xf>
    <xf numFmtId="176" fontId="81" fillId="25" borderId="103" xfId="528" applyNumberFormat="1" applyFont="1" applyFill="1" applyBorder="1" applyAlignment="1">
      <alignment horizontal="left" vertical="center" shrinkToFit="1"/>
    </xf>
    <xf numFmtId="176" fontId="81" fillId="25" borderId="61" xfId="528" applyNumberFormat="1" applyFont="1" applyFill="1" applyBorder="1" applyAlignment="1">
      <alignment horizontal="center" vertical="center" shrinkToFit="1"/>
    </xf>
    <xf numFmtId="176" fontId="80" fillId="0" borderId="0" xfId="528" applyNumberFormat="1" applyFont="1" applyFill="1" applyBorder="1" applyAlignment="1">
      <alignment horizontal="right" vertical="center" shrinkToFit="1"/>
    </xf>
    <xf numFmtId="176" fontId="80" fillId="0" borderId="0" xfId="528" applyNumberFormat="1" applyFont="1" applyFill="1" applyBorder="1" applyAlignment="1">
      <alignment horizontal="left" vertical="center" shrinkToFit="1"/>
    </xf>
    <xf numFmtId="176" fontId="80" fillId="0" borderId="61" xfId="528" applyNumberFormat="1" applyFont="1" applyFill="1" applyBorder="1" applyAlignment="1">
      <alignment horizontal="center" vertical="center" shrinkToFit="1"/>
    </xf>
    <xf numFmtId="176" fontId="80" fillId="0" borderId="61" xfId="528" applyNumberFormat="1" applyFont="1" applyFill="1" applyBorder="1" applyAlignment="1">
      <alignment vertical="center" shrinkToFit="1"/>
    </xf>
    <xf numFmtId="176" fontId="80" fillId="20" borderId="95" xfId="528" applyNumberFormat="1" applyFont="1" applyFill="1" applyBorder="1" applyAlignment="1">
      <alignment horizontal="center" vertical="center" shrinkToFit="1"/>
    </xf>
    <xf numFmtId="176" fontId="80" fillId="20" borderId="95" xfId="528" applyNumberFormat="1" applyFont="1" applyFill="1" applyBorder="1" applyAlignment="1">
      <alignment horizontal="right" vertical="center" shrinkToFit="1"/>
    </xf>
    <xf numFmtId="176" fontId="80" fillId="20" borderId="95" xfId="528" applyNumberFormat="1" applyFont="1" applyFill="1" applyBorder="1" applyAlignment="1">
      <alignment vertical="center" shrinkToFit="1"/>
    </xf>
    <xf numFmtId="176" fontId="80" fillId="20" borderId="95" xfId="528" applyNumberFormat="1" applyFont="1" applyFill="1" applyBorder="1" applyAlignment="1">
      <alignment horizontal="left" vertical="center" shrinkToFit="1"/>
    </xf>
    <xf numFmtId="176" fontId="80" fillId="25" borderId="61" xfId="528" applyNumberFormat="1" applyFont="1" applyFill="1" applyBorder="1" applyAlignment="1">
      <alignment horizontal="center" vertical="center" shrinkToFit="1"/>
    </xf>
    <xf numFmtId="176" fontId="80" fillId="25" borderId="61" xfId="528" applyNumberFormat="1" applyFont="1" applyFill="1" applyBorder="1" applyAlignment="1">
      <alignment vertical="center" shrinkToFit="1"/>
    </xf>
    <xf numFmtId="176" fontId="80" fillId="25" borderId="91" xfId="528" applyNumberFormat="1" applyFont="1" applyFill="1" applyBorder="1" applyAlignment="1">
      <alignment vertical="center" shrinkToFit="1"/>
    </xf>
    <xf numFmtId="0" fontId="84" fillId="28" borderId="72" xfId="0" applyFont="1" applyFill="1" applyBorder="1" applyAlignment="1">
      <alignment horizontal="right" vertical="center"/>
    </xf>
    <xf numFmtId="176" fontId="81" fillId="25" borderId="115" xfId="528" applyNumberFormat="1" applyFont="1" applyFill="1" applyBorder="1" applyAlignment="1">
      <alignment horizontal="center" vertical="center" shrinkToFit="1"/>
    </xf>
    <xf numFmtId="176" fontId="80" fillId="25" borderId="115" xfId="528" applyNumberFormat="1" applyFont="1" applyFill="1" applyBorder="1" applyAlignment="1">
      <alignment vertical="center" shrinkToFit="1"/>
    </xf>
    <xf numFmtId="176" fontId="80" fillId="25" borderId="115" xfId="528" applyNumberFormat="1" applyFont="1" applyFill="1" applyBorder="1" applyAlignment="1">
      <alignment horizontal="center" vertical="center" shrinkToFit="1"/>
    </xf>
    <xf numFmtId="176" fontId="80" fillId="25" borderId="115" xfId="528" applyNumberFormat="1" applyFont="1" applyFill="1" applyBorder="1" applyAlignment="1">
      <alignment horizontal="right" vertical="center" shrinkToFit="1"/>
    </xf>
    <xf numFmtId="176" fontId="80" fillId="25" borderId="115" xfId="528" applyNumberFormat="1" applyFont="1" applyFill="1" applyBorder="1" applyAlignment="1">
      <alignment horizontal="left" vertical="center" shrinkToFit="1"/>
    </xf>
    <xf numFmtId="176" fontId="81" fillId="25" borderId="116" xfId="528" applyNumberFormat="1" applyFont="1" applyFill="1" applyBorder="1" applyAlignment="1">
      <alignment horizontal="center" vertical="center" shrinkToFit="1"/>
    </xf>
    <xf numFmtId="176" fontId="81" fillId="25" borderId="116" xfId="528" applyNumberFormat="1" applyFont="1" applyFill="1" applyBorder="1" applyAlignment="1">
      <alignment vertical="center" shrinkToFit="1"/>
    </xf>
    <xf numFmtId="176" fontId="80" fillId="0" borderId="62" xfId="528" applyNumberFormat="1" applyFont="1" applyFill="1" applyBorder="1" applyAlignment="1">
      <alignment horizontal="right" vertical="center" shrinkToFit="1"/>
    </xf>
    <xf numFmtId="176" fontId="80" fillId="0" borderId="216" xfId="528" applyNumberFormat="1" applyFont="1" applyFill="1" applyBorder="1" applyAlignment="1">
      <alignment horizontal="right" vertical="center" shrinkToFit="1"/>
    </xf>
    <xf numFmtId="176" fontId="80" fillId="0" borderId="216" xfId="528" applyNumberFormat="1" applyFont="1" applyFill="1" applyBorder="1" applyAlignment="1">
      <alignment horizontal="center" vertical="center" shrinkToFit="1"/>
    </xf>
    <xf numFmtId="176" fontId="80" fillId="0" borderId="216" xfId="528" applyNumberFormat="1" applyFont="1" applyFill="1" applyBorder="1" applyAlignment="1">
      <alignment vertical="center" shrinkToFit="1"/>
    </xf>
    <xf numFmtId="176" fontId="80" fillId="0" borderId="84" xfId="528" applyNumberFormat="1" applyFont="1" applyFill="1" applyBorder="1" applyAlignment="1">
      <alignment vertical="center" shrinkToFit="1"/>
    </xf>
    <xf numFmtId="176" fontId="81" fillId="0" borderId="19" xfId="528" applyNumberFormat="1" applyFont="1" applyFill="1" applyBorder="1" applyAlignment="1">
      <alignment vertical="center" shrinkToFit="1"/>
    </xf>
    <xf numFmtId="176" fontId="81" fillId="0" borderId="19" xfId="528" applyNumberFormat="1" applyFont="1" applyFill="1" applyBorder="1" applyAlignment="1">
      <alignment horizontal="center" vertical="center" shrinkToFit="1"/>
    </xf>
    <xf numFmtId="176" fontId="81" fillId="0" borderId="19" xfId="528" applyNumberFormat="1" applyFont="1" applyFill="1" applyBorder="1" applyAlignment="1">
      <alignment horizontal="right" vertical="center" shrinkToFit="1"/>
    </xf>
    <xf numFmtId="176" fontId="80" fillId="25" borderId="116" xfId="528" applyNumberFormat="1" applyFont="1" applyFill="1" applyBorder="1" applyAlignment="1">
      <alignment vertical="center" shrinkToFit="1"/>
    </xf>
    <xf numFmtId="176" fontId="80" fillId="25" borderId="116" xfId="528" applyNumberFormat="1" applyFont="1" applyFill="1" applyBorder="1" applyAlignment="1">
      <alignment horizontal="center" vertical="center" shrinkToFit="1"/>
    </xf>
    <xf numFmtId="176" fontId="80" fillId="25" borderId="116" xfId="528" applyNumberFormat="1" applyFont="1" applyFill="1" applyBorder="1" applyAlignment="1">
      <alignment horizontal="right" vertical="center" shrinkToFit="1"/>
    </xf>
    <xf numFmtId="176" fontId="80" fillId="25" borderId="116" xfId="528" applyNumberFormat="1" applyFont="1" applyFill="1" applyBorder="1" applyAlignment="1">
      <alignment horizontal="left" vertical="center" shrinkToFit="1"/>
    </xf>
    <xf numFmtId="176" fontId="80" fillId="0" borderId="72" xfId="528" applyNumberFormat="1" applyFont="1" applyFill="1" applyBorder="1" applyAlignment="1">
      <alignment horizontal="right" vertical="center" shrinkToFit="1"/>
    </xf>
    <xf numFmtId="176" fontId="80" fillId="0" borderId="72" xfId="528" applyNumberFormat="1" applyFont="1" applyFill="1" applyBorder="1" applyAlignment="1">
      <alignment horizontal="center" vertical="center" shrinkToFit="1"/>
    </xf>
    <xf numFmtId="176" fontId="80" fillId="0" borderId="80" xfId="528" applyNumberFormat="1" applyFont="1" applyFill="1" applyBorder="1" applyAlignment="1">
      <alignment horizontal="center" vertical="center" shrinkToFit="1"/>
    </xf>
    <xf numFmtId="176" fontId="80" fillId="0" borderId="80" xfId="528" applyNumberFormat="1" applyFont="1" applyFill="1" applyBorder="1" applyAlignment="1">
      <alignment vertical="center" shrinkToFit="1"/>
    </xf>
    <xf numFmtId="176" fontId="81" fillId="0" borderId="80" xfId="528" applyNumberFormat="1" applyFont="1" applyFill="1" applyBorder="1" applyAlignment="1">
      <alignment horizontal="center" vertical="center" shrinkToFit="1"/>
    </xf>
    <xf numFmtId="176" fontId="81" fillId="0" borderId="80" xfId="528" applyNumberFormat="1" applyFont="1" applyFill="1" applyBorder="1" applyAlignment="1">
      <alignment horizontal="right" vertical="center" shrinkToFit="1"/>
    </xf>
    <xf numFmtId="176" fontId="80" fillId="28" borderId="80" xfId="528" applyNumberFormat="1" applyFont="1" applyFill="1" applyBorder="1" applyAlignment="1">
      <alignment horizontal="left" vertical="center" shrinkToFit="1"/>
    </xf>
    <xf numFmtId="176" fontId="81" fillId="24" borderId="95" xfId="528" applyNumberFormat="1" applyFont="1" applyFill="1" applyBorder="1" applyAlignment="1">
      <alignment horizontal="center" vertical="center" shrinkToFit="1"/>
    </xf>
    <xf numFmtId="176" fontId="81" fillId="24" borderId="95" xfId="528" applyNumberFormat="1" applyFont="1" applyFill="1" applyBorder="1" applyAlignment="1">
      <alignment vertical="center" shrinkToFit="1"/>
    </xf>
    <xf numFmtId="176" fontId="81" fillId="24" borderId="95" xfId="528" applyNumberFormat="1" applyFont="1" applyFill="1" applyBorder="1" applyAlignment="1">
      <alignment horizontal="right" vertical="center" shrinkToFit="1"/>
    </xf>
    <xf numFmtId="176" fontId="81" fillId="24" borderId="95" xfId="528" applyNumberFormat="1" applyFont="1" applyFill="1" applyBorder="1" applyAlignment="1">
      <alignment horizontal="left" vertical="center" shrinkToFit="1"/>
    </xf>
    <xf numFmtId="176" fontId="81" fillId="26" borderId="61" xfId="528" applyNumberFormat="1" applyFont="1" applyFill="1" applyBorder="1" applyAlignment="1">
      <alignment horizontal="center" vertical="center" shrinkToFit="1"/>
    </xf>
    <xf numFmtId="176" fontId="81" fillId="26" borderId="0" xfId="528" applyNumberFormat="1" applyFont="1" applyFill="1" applyBorder="1" applyAlignment="1">
      <alignment horizontal="center" vertical="center" shrinkToFit="1"/>
    </xf>
    <xf numFmtId="176" fontId="81" fillId="26" borderId="0" xfId="528" applyNumberFormat="1" applyFont="1" applyFill="1" applyBorder="1" applyAlignment="1">
      <alignment vertical="center" shrinkToFit="1"/>
    </xf>
    <xf numFmtId="176" fontId="81" fillId="26" borderId="0" xfId="528" applyNumberFormat="1" applyFont="1" applyFill="1" applyBorder="1" applyAlignment="1">
      <alignment horizontal="right" vertical="center" shrinkToFit="1"/>
    </xf>
    <xf numFmtId="176" fontId="81" fillId="26" borderId="0" xfId="528" applyNumberFormat="1" applyFont="1" applyFill="1" applyBorder="1" applyAlignment="1">
      <alignment horizontal="left" vertical="center" shrinkToFit="1"/>
    </xf>
    <xf numFmtId="176" fontId="81" fillId="24" borderId="0" xfId="528" applyNumberFormat="1" applyFont="1" applyFill="1" applyBorder="1" applyAlignment="1">
      <alignment horizontal="center" vertical="center" shrinkToFit="1"/>
    </xf>
    <xf numFmtId="176" fontId="81" fillId="24" borderId="0" xfId="528" applyNumberFormat="1" applyFont="1" applyFill="1" applyBorder="1" applyAlignment="1">
      <alignment vertical="center" shrinkToFit="1"/>
    </xf>
    <xf numFmtId="176" fontId="81" fillId="24" borderId="0" xfId="528" applyNumberFormat="1" applyFont="1" applyFill="1" applyBorder="1" applyAlignment="1">
      <alignment horizontal="right" vertical="center" shrinkToFit="1"/>
    </xf>
    <xf numFmtId="176" fontId="81" fillId="24" borderId="0" xfId="528" applyNumberFormat="1" applyFont="1" applyFill="1" applyBorder="1" applyAlignment="1">
      <alignment horizontal="left" vertical="center" shrinkToFit="1"/>
    </xf>
    <xf numFmtId="176" fontId="81" fillId="28" borderId="90" xfId="528" applyNumberFormat="1" applyFont="1" applyFill="1" applyBorder="1" applyAlignment="1">
      <alignment vertical="center" shrinkToFit="1"/>
    </xf>
    <xf numFmtId="176" fontId="81" fillId="28" borderId="90" xfId="528" applyNumberFormat="1" applyFont="1" applyFill="1" applyBorder="1" applyAlignment="1">
      <alignment horizontal="center" vertical="center" shrinkToFit="1"/>
    </xf>
    <xf numFmtId="176" fontId="81" fillId="28" borderId="90" xfId="528" applyNumberFormat="1" applyFont="1" applyFill="1" applyBorder="1" applyAlignment="1">
      <alignment horizontal="left" vertical="center" shrinkToFit="1"/>
    </xf>
    <xf numFmtId="176" fontId="81" fillId="25" borderId="115" xfId="4561" applyNumberFormat="1" applyFont="1" applyFill="1" applyBorder="1" applyAlignment="1">
      <alignment horizontal="center" vertical="center" shrinkToFit="1"/>
    </xf>
    <xf numFmtId="176" fontId="81" fillId="25" borderId="115" xfId="4561" applyNumberFormat="1" applyFont="1" applyFill="1" applyBorder="1" applyAlignment="1">
      <alignment vertical="center" shrinkToFit="1"/>
    </xf>
    <xf numFmtId="176" fontId="81" fillId="25" borderId="115" xfId="4561" applyNumberFormat="1" applyFont="1" applyFill="1" applyBorder="1" applyAlignment="1">
      <alignment horizontal="right" vertical="center" shrinkToFit="1"/>
    </xf>
    <xf numFmtId="176" fontId="81" fillId="25" borderId="115" xfId="4561" applyNumberFormat="1" applyFont="1" applyFill="1" applyBorder="1" applyAlignment="1">
      <alignment horizontal="left" vertical="center" shrinkToFit="1"/>
    </xf>
    <xf numFmtId="176" fontId="80" fillId="0" borderId="118" xfId="4561" applyNumberFormat="1" applyFont="1" applyFill="1" applyBorder="1" applyAlignment="1">
      <alignment horizontal="right" vertical="center" shrinkToFit="1"/>
    </xf>
    <xf numFmtId="176" fontId="80" fillId="0" borderId="62" xfId="4561" applyNumberFormat="1" applyFont="1" applyFill="1" applyBorder="1" applyAlignment="1">
      <alignment horizontal="center" vertical="center" shrinkToFit="1"/>
    </xf>
    <xf numFmtId="176" fontId="80" fillId="0" borderId="62" xfId="4561" applyNumberFormat="1" applyFont="1" applyFill="1" applyBorder="1" applyAlignment="1">
      <alignment vertical="center" shrinkToFit="1"/>
    </xf>
    <xf numFmtId="176" fontId="80" fillId="0" borderId="62" xfId="4561" applyNumberFormat="1" applyFont="1" applyFill="1" applyBorder="1" applyAlignment="1">
      <alignment horizontal="right" vertical="center" shrinkToFit="1"/>
    </xf>
    <xf numFmtId="176" fontId="80" fillId="0" borderId="62" xfId="4561" applyNumberFormat="1" applyFont="1" applyFill="1" applyBorder="1" applyAlignment="1">
      <alignment horizontal="left" vertical="center" shrinkToFit="1"/>
    </xf>
    <xf numFmtId="176" fontId="80" fillId="0" borderId="18" xfId="4561" applyNumberFormat="1" applyFont="1" applyFill="1" applyBorder="1" applyAlignment="1">
      <alignment horizontal="center" vertical="center" shrinkToFit="1"/>
    </xf>
    <xf numFmtId="176" fontId="81" fillId="25" borderId="95" xfId="4561" applyNumberFormat="1" applyFont="1" applyFill="1" applyBorder="1" applyAlignment="1">
      <alignment horizontal="center" vertical="center" shrinkToFit="1"/>
    </xf>
    <xf numFmtId="176" fontId="81" fillId="25" borderId="95" xfId="4561" applyNumberFormat="1" applyFont="1" applyFill="1" applyBorder="1" applyAlignment="1">
      <alignment vertical="center" shrinkToFit="1"/>
    </xf>
    <xf numFmtId="176" fontId="81" fillId="25" borderId="95" xfId="4561" applyNumberFormat="1" applyFont="1" applyFill="1" applyBorder="1" applyAlignment="1">
      <alignment horizontal="right" vertical="center" shrinkToFit="1"/>
    </xf>
    <xf numFmtId="176" fontId="81" fillId="25" borderId="95" xfId="4561" applyNumberFormat="1" applyFont="1" applyFill="1" applyBorder="1" applyAlignment="1">
      <alignment horizontal="left" vertical="center" shrinkToFit="1"/>
    </xf>
    <xf numFmtId="176" fontId="80" fillId="0" borderId="205" xfId="4561" applyNumberFormat="1" applyFont="1" applyFill="1" applyBorder="1" applyAlignment="1">
      <alignment horizontal="right" vertical="center" shrinkToFit="1"/>
    </xf>
    <xf numFmtId="176" fontId="80" fillId="0" borderId="206" xfId="4561" applyNumberFormat="1" applyFont="1" applyFill="1" applyBorder="1" applyAlignment="1">
      <alignment horizontal="center" vertical="center" shrinkToFit="1"/>
    </xf>
    <xf numFmtId="176" fontId="80" fillId="0" borderId="206" xfId="4561" applyNumberFormat="1" applyFont="1" applyFill="1" applyBorder="1" applyAlignment="1">
      <alignment vertical="center" shrinkToFit="1"/>
    </xf>
    <xf numFmtId="176" fontId="80" fillId="0" borderId="205" xfId="4561" applyNumberFormat="1" applyFont="1" applyFill="1" applyBorder="1" applyAlignment="1">
      <alignment vertical="center" shrinkToFit="1"/>
    </xf>
    <xf numFmtId="176" fontId="80" fillId="0" borderId="206" xfId="4561" applyNumberFormat="1" applyFont="1" applyFill="1" applyBorder="1" applyAlignment="1">
      <alignment horizontal="right" vertical="center" shrinkToFit="1"/>
    </xf>
    <xf numFmtId="176" fontId="80" fillId="0" borderId="207" xfId="4561" applyNumberFormat="1" applyFont="1" applyFill="1" applyBorder="1" applyAlignment="1">
      <alignment vertical="center" shrinkToFit="1"/>
    </xf>
    <xf numFmtId="176" fontId="80" fillId="0" borderId="207" xfId="4561" applyNumberFormat="1" applyFont="1" applyFill="1" applyBorder="1" applyAlignment="1">
      <alignment horizontal="center" vertical="center" shrinkToFit="1"/>
    </xf>
    <xf numFmtId="176" fontId="80" fillId="0" borderId="207" xfId="4561" applyNumberFormat="1" applyFont="1" applyFill="1" applyBorder="1" applyAlignment="1">
      <alignment horizontal="left" vertical="center" shrinkToFit="1"/>
    </xf>
    <xf numFmtId="176" fontId="80" fillId="0" borderId="208" xfId="4561" applyNumberFormat="1" applyFont="1" applyFill="1" applyBorder="1" applyAlignment="1">
      <alignment horizontal="center" vertical="center" shrinkToFit="1"/>
    </xf>
    <xf numFmtId="176" fontId="80" fillId="0" borderId="177" xfId="528" applyNumberFormat="1" applyFont="1" applyFill="1" applyBorder="1" applyAlignment="1">
      <alignment horizontal="right" vertical="center" shrinkToFit="1"/>
    </xf>
    <xf numFmtId="176" fontId="80" fillId="0" borderId="178" xfId="528" applyNumberFormat="1" applyFont="1" applyFill="1" applyBorder="1" applyAlignment="1">
      <alignment horizontal="center" vertical="center" shrinkToFit="1"/>
    </xf>
    <xf numFmtId="176" fontId="80" fillId="0" borderId="18" xfId="528" applyNumberFormat="1" applyFont="1" applyFill="1" applyBorder="1" applyAlignment="1">
      <alignment horizontal="center" vertical="center" shrinkToFit="1"/>
    </xf>
    <xf numFmtId="176" fontId="80" fillId="0" borderId="18" xfId="528" applyNumberFormat="1" applyFont="1" applyFill="1" applyBorder="1" applyAlignment="1">
      <alignment vertical="center" shrinkToFit="1"/>
    </xf>
    <xf numFmtId="176" fontId="80" fillId="0" borderId="18" xfId="528" applyNumberFormat="1" applyFont="1" applyFill="1" applyBorder="1" applyAlignment="1">
      <alignment horizontal="right" vertical="center" shrinkToFit="1"/>
    </xf>
    <xf numFmtId="176" fontId="80" fillId="0" borderId="18" xfId="528" applyNumberFormat="1" applyFont="1" applyFill="1" applyBorder="1" applyAlignment="1">
      <alignment horizontal="left" vertical="center" shrinkToFit="1"/>
    </xf>
    <xf numFmtId="176" fontId="80" fillId="0" borderId="140" xfId="528" applyNumberFormat="1" applyFont="1" applyFill="1" applyBorder="1" applyAlignment="1">
      <alignment horizontal="right" vertical="center" shrinkToFit="1"/>
    </xf>
    <xf numFmtId="176" fontId="80" fillId="0" borderId="80" xfId="528" applyNumberFormat="1" applyFont="1" applyFill="1" applyBorder="1" applyAlignment="1">
      <alignment horizontal="right" vertical="center" shrinkToFit="1"/>
    </xf>
    <xf numFmtId="176" fontId="80" fillId="0" borderId="80" xfId="528" applyNumberFormat="1" applyFont="1" applyFill="1" applyBorder="1" applyAlignment="1">
      <alignment horizontal="left" vertical="center" shrinkToFit="1"/>
    </xf>
    <xf numFmtId="176" fontId="81" fillId="25" borderId="15" xfId="4561" applyNumberFormat="1" applyFont="1" applyFill="1" applyBorder="1" applyAlignment="1">
      <alignment horizontal="center" vertical="center" shrinkToFit="1"/>
    </xf>
    <xf numFmtId="176" fontId="81" fillId="25" borderId="15" xfId="4561" applyNumberFormat="1" applyFont="1" applyFill="1" applyBorder="1" applyAlignment="1">
      <alignment vertical="center" shrinkToFit="1"/>
    </xf>
    <xf numFmtId="176" fontId="81" fillId="25" borderId="15" xfId="4561" applyNumberFormat="1" applyFont="1" applyFill="1" applyBorder="1" applyAlignment="1">
      <alignment horizontal="right" vertical="center" shrinkToFit="1"/>
    </xf>
    <xf numFmtId="176" fontId="81" fillId="25" borderId="15" xfId="4561" applyNumberFormat="1" applyFont="1" applyFill="1" applyBorder="1" applyAlignment="1">
      <alignment horizontal="left" vertical="center" shrinkToFit="1"/>
    </xf>
    <xf numFmtId="176" fontId="80" fillId="0" borderId="0" xfId="4561" applyNumberFormat="1" applyFont="1" applyFill="1" applyBorder="1" applyAlignment="1">
      <alignment horizontal="right" vertical="center" shrinkToFit="1"/>
    </xf>
    <xf numFmtId="176" fontId="80" fillId="0" borderId="0" xfId="4561" applyNumberFormat="1" applyFont="1" applyFill="1" applyBorder="1" applyAlignment="1">
      <alignment horizontal="center" vertical="center" shrinkToFit="1"/>
    </xf>
    <xf numFmtId="176" fontId="80" fillId="0" borderId="0" xfId="4561" applyNumberFormat="1" applyFont="1" applyFill="1" applyBorder="1" applyAlignment="1">
      <alignment vertical="center" shrinkToFit="1"/>
    </xf>
    <xf numFmtId="176" fontId="80" fillId="0" borderId="0" xfId="4561" applyNumberFormat="1" applyFont="1" applyFill="1" applyBorder="1" applyAlignment="1">
      <alignment horizontal="left" vertical="center" shrinkToFit="1"/>
    </xf>
    <xf numFmtId="176" fontId="81" fillId="0" borderId="211" xfId="528" applyNumberFormat="1" applyFont="1" applyFill="1" applyBorder="1" applyAlignment="1">
      <alignment vertical="center" shrinkToFit="1"/>
    </xf>
    <xf numFmtId="176" fontId="81" fillId="0" borderId="211" xfId="528" applyNumberFormat="1" applyFont="1" applyFill="1" applyBorder="1" applyAlignment="1">
      <alignment horizontal="center" vertical="center" shrinkToFit="1"/>
    </xf>
    <xf numFmtId="176" fontId="81" fillId="0" borderId="211" xfId="528" applyNumberFormat="1" applyFont="1" applyFill="1" applyBorder="1" applyAlignment="1">
      <alignment horizontal="right" vertical="center" shrinkToFit="1"/>
    </xf>
    <xf numFmtId="180" fontId="81" fillId="0" borderId="211" xfId="528" applyNumberFormat="1" applyFont="1" applyFill="1" applyBorder="1" applyAlignment="1">
      <alignment vertical="center" shrinkToFit="1"/>
    </xf>
    <xf numFmtId="176" fontId="81" fillId="28" borderId="14" xfId="0" applyNumberFormat="1" applyFont="1" applyFill="1" applyBorder="1" applyAlignment="1">
      <alignment horizontal="center" vertical="center" shrinkToFit="1"/>
    </xf>
    <xf numFmtId="176" fontId="81" fillId="28" borderId="14" xfId="0" applyNumberFormat="1" applyFont="1" applyFill="1" applyBorder="1" applyAlignment="1">
      <alignment horizontal="right" vertical="center" shrinkToFit="1"/>
    </xf>
    <xf numFmtId="176" fontId="81" fillId="28" borderId="14" xfId="528" applyNumberFormat="1" applyFont="1" applyFill="1" applyBorder="1" applyAlignment="1">
      <alignment vertical="center" shrinkToFit="1"/>
    </xf>
    <xf numFmtId="176" fontId="81" fillId="28" borderId="14" xfId="528" applyNumberFormat="1" applyFont="1" applyFill="1" applyBorder="1" applyAlignment="1">
      <alignment horizontal="center" vertical="center" shrinkToFit="1"/>
    </xf>
    <xf numFmtId="176" fontId="81" fillId="28" borderId="14" xfId="528" applyNumberFormat="1" applyFont="1" applyFill="1" applyBorder="1" applyAlignment="1">
      <alignment horizontal="right" vertical="center" shrinkToFit="1"/>
    </xf>
    <xf numFmtId="176" fontId="81" fillId="28" borderId="14" xfId="528" applyNumberFormat="1" applyFont="1" applyFill="1" applyBorder="1" applyAlignment="1">
      <alignment horizontal="left" vertical="center" shrinkToFit="1"/>
    </xf>
    <xf numFmtId="180" fontId="81" fillId="28" borderId="21" xfId="528" applyNumberFormat="1" applyFont="1" applyFill="1" applyBorder="1" applyAlignment="1">
      <alignment horizontal="right" vertical="center" shrinkToFit="1"/>
    </xf>
    <xf numFmtId="0" fontId="80" fillId="28" borderId="60" xfId="0" applyFont="1" applyFill="1" applyBorder="1" applyAlignment="1">
      <alignment vertical="center" shrinkToFit="1"/>
    </xf>
    <xf numFmtId="0" fontId="80" fillId="28" borderId="62" xfId="0" applyFont="1" applyFill="1" applyBorder="1" applyAlignment="1">
      <alignment vertical="center" shrinkToFit="1"/>
    </xf>
    <xf numFmtId="0" fontId="80" fillId="28" borderId="62" xfId="0" applyFont="1" applyFill="1" applyBorder="1" applyAlignment="1">
      <alignment horizontal="right" vertical="center" shrinkToFit="1"/>
    </xf>
    <xf numFmtId="0" fontId="80" fillId="28" borderId="62" xfId="0" applyFont="1" applyFill="1" applyBorder="1" applyAlignment="1">
      <alignment horizontal="left" vertical="center" shrinkToFit="1"/>
    </xf>
    <xf numFmtId="0" fontId="80" fillId="28" borderId="84" xfId="0" applyFont="1" applyFill="1" applyBorder="1" applyAlignment="1">
      <alignment horizontal="right" vertical="center" shrinkToFit="1"/>
    </xf>
    <xf numFmtId="0" fontId="80" fillId="28" borderId="84" xfId="0" applyFont="1" applyFill="1" applyBorder="1" applyAlignment="1">
      <alignment vertical="center" shrinkToFit="1"/>
    </xf>
    <xf numFmtId="0" fontId="80" fillId="28" borderId="84" xfId="0" applyFont="1" applyFill="1" applyBorder="1" applyAlignment="1">
      <alignment horizontal="center" vertical="center" shrinkToFit="1"/>
    </xf>
    <xf numFmtId="0" fontId="80" fillId="28" borderId="84" xfId="0" applyFont="1" applyFill="1" applyBorder="1" applyAlignment="1">
      <alignment horizontal="left" vertical="center" shrinkToFit="1"/>
    </xf>
    <xf numFmtId="176" fontId="80" fillId="0" borderId="28" xfId="0" applyNumberFormat="1" applyFont="1" applyBorder="1" applyAlignment="1">
      <alignment horizontal="center" vertical="center" wrapText="1" shrinkToFit="1"/>
    </xf>
    <xf numFmtId="178" fontId="80" fillId="0" borderId="10" xfId="0" applyNumberFormat="1" applyFont="1" applyBorder="1" applyAlignment="1">
      <alignment horizontal="center" vertical="center" shrinkToFit="1"/>
    </xf>
    <xf numFmtId="176" fontId="81" fillId="28" borderId="40" xfId="0" applyNumberFormat="1" applyFont="1" applyFill="1" applyBorder="1" applyAlignment="1">
      <alignment horizontal="center" vertical="center" shrinkToFit="1"/>
    </xf>
    <xf numFmtId="176" fontId="81" fillId="28" borderId="15" xfId="0" applyNumberFormat="1" applyFont="1" applyFill="1" applyBorder="1" applyAlignment="1">
      <alignment horizontal="center" vertical="center" shrinkToFit="1"/>
    </xf>
    <xf numFmtId="176" fontId="81" fillId="28" borderId="15" xfId="0" applyNumberFormat="1" applyFont="1" applyFill="1" applyBorder="1" applyAlignment="1">
      <alignment horizontal="right" vertical="center" shrinkToFit="1"/>
    </xf>
    <xf numFmtId="176" fontId="81" fillId="28" borderId="15" xfId="528" applyNumberFormat="1" applyFont="1" applyFill="1" applyBorder="1" applyAlignment="1">
      <alignment vertical="center" shrinkToFit="1"/>
    </xf>
    <xf numFmtId="176" fontId="81" fillId="28" borderId="15" xfId="528" applyNumberFormat="1" applyFont="1" applyFill="1" applyBorder="1" applyAlignment="1">
      <alignment horizontal="center" vertical="center" shrinkToFit="1"/>
    </xf>
    <xf numFmtId="176" fontId="81" fillId="28" borderId="15" xfId="528" applyNumberFormat="1" applyFont="1" applyFill="1" applyBorder="1" applyAlignment="1">
      <alignment horizontal="right" vertical="center" shrinkToFit="1"/>
    </xf>
    <xf numFmtId="176" fontId="81" fillId="28" borderId="15" xfId="528" applyNumberFormat="1" applyFont="1" applyFill="1" applyBorder="1" applyAlignment="1">
      <alignment horizontal="left" vertical="center" shrinkToFit="1"/>
    </xf>
    <xf numFmtId="180" fontId="81" fillId="28" borderId="16" xfId="528" applyNumberFormat="1" applyFont="1" applyFill="1" applyBorder="1" applyAlignment="1">
      <alignment horizontal="right" vertical="center" shrinkToFit="1"/>
    </xf>
    <xf numFmtId="0" fontId="85" fillId="0" borderId="0" xfId="0" applyFont="1" applyAlignment="1">
      <alignment vertical="center" wrapText="1" shrinkToFit="1"/>
    </xf>
    <xf numFmtId="178" fontId="85" fillId="0" borderId="0" xfId="0" applyNumberFormat="1" applyFont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60" fillId="0" borderId="0" xfId="0" applyFont="1" applyAlignment="1">
      <alignment horizontal="right" vertical="center" shrinkToFit="1"/>
    </xf>
    <xf numFmtId="0" fontId="60" fillId="0" borderId="0" xfId="0" applyFont="1" applyAlignment="1">
      <alignment vertical="center" shrinkToFit="1"/>
    </xf>
    <xf numFmtId="0" fontId="60" fillId="0" borderId="0" xfId="0" applyFont="1" applyAlignment="1">
      <alignment horizontal="left" vertical="center" shrinkToFit="1"/>
    </xf>
    <xf numFmtId="41" fontId="68" fillId="0" borderId="0" xfId="0" applyNumberFormat="1" applyFont="1">
      <alignment vertical="center"/>
    </xf>
    <xf numFmtId="0" fontId="72" fillId="28" borderId="49" xfId="0" applyFont="1" applyFill="1" applyBorder="1" applyAlignment="1">
      <alignment vertical="center" wrapText="1"/>
    </xf>
    <xf numFmtId="1" fontId="12" fillId="0" borderId="10" xfId="528" applyNumberFormat="1" applyFont="1" applyBorder="1" applyAlignment="1">
      <alignment horizontal="center" vertical="center"/>
    </xf>
    <xf numFmtId="176" fontId="57" fillId="0" borderId="34" xfId="781" applyNumberFormat="1" applyFont="1" applyBorder="1" applyAlignment="1">
      <alignment horizontal="left" vertical="center"/>
    </xf>
    <xf numFmtId="176" fontId="57" fillId="0" borderId="0" xfId="781" applyNumberFormat="1" applyFont="1" applyAlignment="1">
      <alignment horizontal="left" vertical="center"/>
    </xf>
    <xf numFmtId="176" fontId="57" fillId="0" borderId="0" xfId="781" applyNumberFormat="1" applyFont="1" applyAlignment="1">
      <alignment horizontal="left" vertical="center" wrapText="1"/>
    </xf>
    <xf numFmtId="176" fontId="57" fillId="0" borderId="22" xfId="781" applyNumberFormat="1" applyFont="1" applyBorder="1" applyAlignment="1">
      <alignment horizontal="left" vertical="center" wrapText="1"/>
    </xf>
    <xf numFmtId="0" fontId="57" fillId="0" borderId="25" xfId="763" applyFont="1" applyBorder="1" applyAlignment="1">
      <alignment horizontal="center" vertical="center" wrapText="1"/>
    </xf>
    <xf numFmtId="0" fontId="57" fillId="0" borderId="11" xfId="763" applyFont="1" applyBorder="1" applyAlignment="1">
      <alignment horizontal="center" vertical="center" wrapText="1"/>
    </xf>
    <xf numFmtId="0" fontId="57" fillId="0" borderId="35" xfId="763" applyFont="1" applyBorder="1" applyAlignment="1">
      <alignment horizontal="center" vertical="center" wrapText="1"/>
    </xf>
    <xf numFmtId="176" fontId="57" fillId="0" borderId="18" xfId="781" applyNumberFormat="1" applyFont="1" applyBorder="1" applyAlignment="1">
      <alignment horizontal="left" vertical="center" wrapText="1"/>
    </xf>
    <xf numFmtId="176" fontId="57" fillId="0" borderId="0" xfId="3843" applyNumberFormat="1" applyFont="1" applyAlignment="1">
      <alignment horizontal="left" vertical="center" wrapText="1"/>
    </xf>
    <xf numFmtId="176" fontId="57" fillId="0" borderId="11" xfId="781" applyNumberFormat="1" applyFont="1" applyBorder="1" applyAlignment="1">
      <alignment horizontal="center" vertical="center" wrapText="1"/>
    </xf>
    <xf numFmtId="0" fontId="57" fillId="0" borderId="18" xfId="0" applyFont="1" applyBorder="1" applyAlignment="1">
      <alignment horizontal="left" vertical="center" wrapText="1"/>
    </xf>
    <xf numFmtId="49" fontId="57" fillId="0" borderId="0" xfId="781" applyNumberFormat="1" applyFont="1" applyAlignment="1">
      <alignment horizontal="left" vertical="center" wrapText="1"/>
    </xf>
    <xf numFmtId="0" fontId="59" fillId="29" borderId="14" xfId="0" applyFont="1" applyFill="1" applyBorder="1" applyAlignment="1">
      <alignment horizontal="center" vertical="center"/>
    </xf>
    <xf numFmtId="0" fontId="57" fillId="0" borderId="34" xfId="781" applyFont="1" applyBorder="1" applyAlignment="1">
      <alignment horizontal="left" vertical="center"/>
    </xf>
    <xf numFmtId="0" fontId="57" fillId="0" borderId="0" xfId="781" applyFont="1" applyAlignment="1">
      <alignment horizontal="left" vertical="center"/>
    </xf>
    <xf numFmtId="176" fontId="57" fillId="0" borderId="0" xfId="781" applyNumberFormat="1" applyFont="1" applyAlignment="1">
      <alignment vertical="center"/>
    </xf>
    <xf numFmtId="176" fontId="59" fillId="29" borderId="25" xfId="781" applyNumberFormat="1" applyFont="1" applyFill="1" applyBorder="1" applyAlignment="1">
      <alignment horizontal="center" vertical="center"/>
    </xf>
    <xf numFmtId="176" fontId="59" fillId="29" borderId="35" xfId="781" applyNumberFormat="1" applyFont="1" applyFill="1" applyBorder="1" applyAlignment="1">
      <alignment horizontal="center" vertical="center"/>
    </xf>
    <xf numFmtId="41" fontId="59" fillId="29" borderId="41" xfId="528" applyFont="1" applyFill="1" applyBorder="1" applyAlignment="1">
      <alignment horizontal="right" vertical="center"/>
    </xf>
    <xf numFmtId="176" fontId="59" fillId="29" borderId="36" xfId="781" applyNumberFormat="1" applyFont="1" applyFill="1" applyBorder="1" applyAlignment="1">
      <alignment vertical="center"/>
    </xf>
    <xf numFmtId="176" fontId="59" fillId="29" borderId="18" xfId="781" applyNumberFormat="1" applyFont="1" applyFill="1" applyBorder="1" applyAlignment="1">
      <alignment vertical="center"/>
    </xf>
    <xf numFmtId="176" fontId="59" fillId="29" borderId="52" xfId="781" applyNumberFormat="1" applyFont="1" applyFill="1" applyBorder="1" applyAlignment="1">
      <alignment vertical="center"/>
    </xf>
    <xf numFmtId="0" fontId="59" fillId="29" borderId="35" xfId="763" applyFont="1" applyFill="1" applyBorder="1" applyAlignment="1">
      <alignment horizontal="center" vertical="center" wrapText="1"/>
    </xf>
    <xf numFmtId="0" fontId="57" fillId="0" borderId="14" xfId="763" applyFont="1" applyBorder="1" applyAlignment="1">
      <alignment vertical="center"/>
    </xf>
    <xf numFmtId="0" fontId="57" fillId="0" borderId="14" xfId="763" applyFont="1" applyBorder="1" applyAlignment="1">
      <alignment horizontal="right" vertical="center"/>
    </xf>
    <xf numFmtId="0" fontId="57" fillId="0" borderId="10" xfId="763" applyFont="1" applyBorder="1" applyAlignment="1">
      <alignment horizontal="center" vertical="center" wrapText="1"/>
    </xf>
    <xf numFmtId="41" fontId="59" fillId="29" borderId="52" xfId="528" applyFont="1" applyFill="1" applyBorder="1" applyAlignment="1">
      <alignment horizontal="center" vertical="center"/>
    </xf>
    <xf numFmtId="41" fontId="59" fillId="29" borderId="35" xfId="528" applyFont="1" applyFill="1" applyBorder="1" applyAlignment="1">
      <alignment horizontal="right" vertical="center"/>
    </xf>
    <xf numFmtId="0" fontId="57" fillId="29" borderId="18" xfId="0" applyFont="1" applyFill="1" applyBorder="1" applyAlignment="1">
      <alignment horizontal="center" vertical="center"/>
    </xf>
    <xf numFmtId="0" fontId="57" fillId="29" borderId="18" xfId="0" applyFont="1" applyFill="1" applyBorder="1">
      <alignment vertical="center"/>
    </xf>
    <xf numFmtId="0" fontId="57" fillId="29" borderId="11" xfId="763" applyFont="1" applyFill="1" applyBorder="1" applyAlignment="1">
      <alignment horizontal="center" vertical="center" wrapText="1"/>
    </xf>
    <xf numFmtId="0" fontId="57" fillId="0" borderId="14" xfId="0" applyFont="1" applyBorder="1">
      <alignment vertical="center"/>
    </xf>
    <xf numFmtId="0" fontId="57" fillId="29" borderId="14" xfId="0" applyFont="1" applyFill="1" applyBorder="1" applyAlignment="1">
      <alignment horizontal="center" vertical="center"/>
    </xf>
    <xf numFmtId="0" fontId="57" fillId="29" borderId="14" xfId="0" applyFont="1" applyFill="1" applyBorder="1">
      <alignment vertical="center"/>
    </xf>
    <xf numFmtId="0" fontId="57" fillId="29" borderId="10" xfId="763" applyFont="1" applyFill="1" applyBorder="1" applyAlignment="1">
      <alignment horizontal="center" vertical="center" wrapText="1"/>
    </xf>
    <xf numFmtId="41" fontId="57" fillId="0" borderId="28" xfId="528" applyFont="1" applyFill="1" applyBorder="1" applyAlignment="1">
      <alignment vertical="center"/>
    </xf>
    <xf numFmtId="41" fontId="59" fillId="0" borderId="28" xfId="528" applyFont="1" applyFill="1" applyBorder="1" applyAlignment="1">
      <alignment horizontal="center" vertical="center"/>
    </xf>
    <xf numFmtId="41" fontId="59" fillId="0" borderId="10" xfId="528" applyFont="1" applyFill="1" applyBorder="1" applyAlignment="1">
      <alignment horizontal="right" vertical="center"/>
    </xf>
    <xf numFmtId="0" fontId="59" fillId="0" borderId="20" xfId="0" applyFont="1" applyBorder="1">
      <alignment vertical="center"/>
    </xf>
    <xf numFmtId="0" fontId="59" fillId="0" borderId="14" xfId="0" applyFont="1" applyBorder="1">
      <alignment vertical="center"/>
    </xf>
    <xf numFmtId="41" fontId="59" fillId="0" borderId="14" xfId="528" applyFont="1" applyFill="1" applyBorder="1" applyAlignment="1">
      <alignment vertical="center"/>
    </xf>
    <xf numFmtId="0" fontId="59" fillId="0" borderId="10" xfId="763" applyFont="1" applyBorder="1" applyAlignment="1">
      <alignment horizontal="center" vertical="center" wrapText="1"/>
    </xf>
    <xf numFmtId="42" fontId="57" fillId="0" borderId="0" xfId="763" applyNumberFormat="1" applyFont="1" applyAlignment="1">
      <alignment horizontal="right" vertical="center"/>
    </xf>
    <xf numFmtId="0" fontId="57" fillId="0" borderId="0" xfId="758" applyFont="1" applyAlignment="1">
      <alignment horizontal="left" vertical="center"/>
    </xf>
    <xf numFmtId="41" fontId="86" fillId="0" borderId="15" xfId="528" applyFont="1" applyFill="1" applyBorder="1" applyAlignment="1">
      <alignment horizontal="right" vertical="center"/>
    </xf>
    <xf numFmtId="176" fontId="57" fillId="0" borderId="0" xfId="782" applyNumberFormat="1" applyFont="1" applyAlignment="1">
      <alignment vertical="center"/>
    </xf>
    <xf numFmtId="41" fontId="57" fillId="0" borderId="22" xfId="528" applyFont="1" applyFill="1" applyBorder="1" applyAlignment="1">
      <alignment horizontal="right" vertical="center" shrinkToFit="1"/>
    </xf>
    <xf numFmtId="41" fontId="57" fillId="29" borderId="28" xfId="528" applyFont="1" applyFill="1" applyBorder="1" applyAlignment="1">
      <alignment horizontal="center" vertical="center"/>
    </xf>
    <xf numFmtId="41" fontId="57" fillId="29" borderId="10" xfId="528" applyFont="1" applyFill="1" applyBorder="1" applyAlignment="1">
      <alignment horizontal="right" vertical="center"/>
    </xf>
    <xf numFmtId="0" fontId="57" fillId="0" borderId="0" xfId="3843" applyFont="1" applyAlignment="1">
      <alignment vertical="center"/>
    </xf>
    <xf numFmtId="176" fontId="57" fillId="0" borderId="25" xfId="781" applyNumberFormat="1" applyFont="1" applyBorder="1" applyAlignment="1">
      <alignment vertical="center" wrapText="1"/>
    </xf>
    <xf numFmtId="176" fontId="57" fillId="0" borderId="18" xfId="781" applyNumberFormat="1" applyFont="1" applyBorder="1" applyAlignment="1">
      <alignment vertical="center" wrapText="1"/>
    </xf>
    <xf numFmtId="176" fontId="57" fillId="0" borderId="52" xfId="781" applyNumberFormat="1" applyFont="1" applyBorder="1" applyAlignment="1">
      <alignment vertical="center" wrapText="1"/>
    </xf>
    <xf numFmtId="41" fontId="59" fillId="29" borderId="28" xfId="528" applyFont="1" applyFill="1" applyBorder="1" applyAlignment="1">
      <alignment horizontal="right" vertical="center"/>
    </xf>
    <xf numFmtId="41" fontId="57" fillId="31" borderId="28" xfId="528" applyFont="1" applyFill="1" applyBorder="1" applyAlignment="1">
      <alignment horizontal="center" vertical="center"/>
    </xf>
    <xf numFmtId="41" fontId="57" fillId="31" borderId="10" xfId="528" applyFont="1" applyFill="1" applyBorder="1" applyAlignment="1">
      <alignment horizontal="right" vertical="center"/>
    </xf>
    <xf numFmtId="0" fontId="57" fillId="31" borderId="10" xfId="763" applyFont="1" applyFill="1" applyBorder="1" applyAlignment="1">
      <alignment horizontal="center" vertical="center" wrapText="1"/>
    </xf>
    <xf numFmtId="0" fontId="57" fillId="0" borderId="52" xfId="0" applyFont="1" applyBorder="1">
      <alignment vertical="center"/>
    </xf>
    <xf numFmtId="0" fontId="57" fillId="0" borderId="22" xfId="0" applyFont="1" applyBorder="1">
      <alignment vertical="center"/>
    </xf>
    <xf numFmtId="41" fontId="59" fillId="31" borderId="28" xfId="528" applyFont="1" applyFill="1" applyBorder="1" applyAlignment="1">
      <alignment horizontal="center" vertical="center"/>
    </xf>
    <xf numFmtId="41" fontId="59" fillId="31" borderId="10" xfId="528" applyFont="1" applyFill="1" applyBorder="1" applyAlignment="1">
      <alignment horizontal="right" vertical="center"/>
    </xf>
    <xf numFmtId="0" fontId="57" fillId="0" borderId="0" xfId="3843" applyFont="1" applyAlignment="1">
      <alignment horizontal="left" vertical="center"/>
    </xf>
    <xf numFmtId="41" fontId="57" fillId="0" borderId="34" xfId="528" applyFont="1" applyFill="1" applyBorder="1" applyAlignment="1">
      <alignment horizontal="center" vertical="center"/>
    </xf>
    <xf numFmtId="176" fontId="57" fillId="0" borderId="34" xfId="781" quotePrefix="1" applyNumberFormat="1" applyFont="1" applyBorder="1" applyAlignment="1">
      <alignment horizontal="left" vertical="center"/>
    </xf>
    <xf numFmtId="0" fontId="57" fillId="0" borderId="18" xfId="763" applyFont="1" applyBorder="1" applyAlignment="1">
      <alignment vertical="center"/>
    </xf>
    <xf numFmtId="41" fontId="57" fillId="0" borderId="41" xfId="528" applyFont="1" applyFill="1" applyBorder="1" applyAlignment="1">
      <alignment horizontal="center" vertical="center" shrinkToFit="1"/>
    </xf>
    <xf numFmtId="41" fontId="57" fillId="31" borderId="14" xfId="528" applyFont="1" applyFill="1" applyBorder="1" applyAlignment="1">
      <alignment vertical="center"/>
    </xf>
    <xf numFmtId="0" fontId="57" fillId="0" borderId="11" xfId="0" applyFont="1" applyBorder="1" applyAlignment="1">
      <alignment horizontal="center" vertical="center" wrapText="1"/>
    </xf>
    <xf numFmtId="41" fontId="57" fillId="0" borderId="14" xfId="528" applyFont="1" applyFill="1" applyBorder="1" applyAlignment="1">
      <alignment vertical="center" wrapText="1"/>
    </xf>
    <xf numFmtId="41" fontId="57" fillId="0" borderId="28" xfId="528" applyFont="1" applyFill="1" applyBorder="1" applyAlignment="1">
      <alignment vertical="center" wrapText="1"/>
    </xf>
    <xf numFmtId="41" fontId="57" fillId="0" borderId="18" xfId="528" applyFont="1" applyFill="1" applyBorder="1" applyAlignment="1">
      <alignment vertical="center" wrapText="1"/>
    </xf>
    <xf numFmtId="41" fontId="57" fillId="0" borderId="15" xfId="528" applyFont="1" applyFill="1" applyBorder="1" applyAlignment="1">
      <alignment horizontal="right" vertical="center" wrapText="1"/>
    </xf>
    <xf numFmtId="41" fontId="57" fillId="0" borderId="15" xfId="528" applyFont="1" applyFill="1" applyBorder="1" applyAlignment="1">
      <alignment horizontal="center" vertical="center" wrapText="1"/>
    </xf>
    <xf numFmtId="41" fontId="57" fillId="0" borderId="0" xfId="528" applyFont="1" applyFill="1" applyBorder="1" applyAlignment="1">
      <alignment horizontal="center" vertical="center" wrapText="1"/>
    </xf>
    <xf numFmtId="176" fontId="57" fillId="0" borderId="34" xfId="756" applyNumberFormat="1" applyFont="1" applyBorder="1">
      <alignment vertical="center"/>
    </xf>
    <xf numFmtId="176" fontId="59" fillId="0" borderId="34" xfId="781" applyNumberFormat="1" applyFont="1" applyBorder="1" applyAlignment="1">
      <alignment vertical="center"/>
    </xf>
    <xf numFmtId="176" fontId="57" fillId="0" borderId="34" xfId="756" applyNumberFormat="1" applyFont="1" applyBorder="1" applyAlignment="1">
      <alignment horizontal="left" vertical="center"/>
    </xf>
    <xf numFmtId="176" fontId="57" fillId="0" borderId="0" xfId="756" applyNumberFormat="1" applyFont="1" applyAlignment="1">
      <alignment horizontal="left" vertical="center"/>
    </xf>
    <xf numFmtId="0" fontId="57" fillId="0" borderId="0" xfId="763" applyFont="1" applyAlignment="1">
      <alignment horizontal="left" vertical="center"/>
    </xf>
    <xf numFmtId="176" fontId="57" fillId="0" borderId="36" xfId="756" applyNumberFormat="1" applyFont="1" applyBorder="1">
      <alignment vertical="center"/>
    </xf>
    <xf numFmtId="0" fontId="57" fillId="0" borderId="18" xfId="763" applyFont="1" applyBorder="1" applyAlignment="1">
      <alignment horizontal="left" vertical="center"/>
    </xf>
    <xf numFmtId="41" fontId="59" fillId="32" borderId="10" xfId="528" applyFont="1" applyFill="1" applyBorder="1" applyAlignment="1">
      <alignment horizontal="center" vertical="center"/>
    </xf>
    <xf numFmtId="41" fontId="59" fillId="32" borderId="10" xfId="528" applyFont="1" applyFill="1" applyBorder="1" applyAlignment="1">
      <alignment horizontal="right" vertical="center"/>
    </xf>
    <xf numFmtId="41" fontId="59" fillId="32" borderId="28" xfId="528" applyFont="1" applyFill="1" applyBorder="1" applyAlignment="1">
      <alignment vertical="center"/>
    </xf>
    <xf numFmtId="0" fontId="57" fillId="32" borderId="10" xfId="3843" applyFont="1" applyFill="1" applyBorder="1" applyAlignment="1">
      <alignment horizontal="left" vertical="center"/>
    </xf>
    <xf numFmtId="41" fontId="59" fillId="29" borderId="28" xfId="528" applyFont="1" applyFill="1" applyBorder="1" applyAlignment="1">
      <alignment vertical="center"/>
    </xf>
    <xf numFmtId="0" fontId="57" fillId="29" borderId="10" xfId="3843" applyFont="1" applyFill="1" applyBorder="1" applyAlignment="1">
      <alignment horizontal="left" vertical="center"/>
    </xf>
    <xf numFmtId="0" fontId="57" fillId="28" borderId="25" xfId="763" applyFont="1" applyFill="1" applyBorder="1" applyAlignment="1">
      <alignment horizontal="center" vertical="center" wrapText="1"/>
    </xf>
    <xf numFmtId="0" fontId="57" fillId="28" borderId="0" xfId="0" applyFont="1" applyFill="1" applyAlignment="1">
      <alignment horizontal="center" vertical="center"/>
    </xf>
    <xf numFmtId="41" fontId="57" fillId="28" borderId="0" xfId="528" applyFont="1" applyFill="1" applyAlignment="1">
      <alignment horizontal="center" vertical="center"/>
    </xf>
    <xf numFmtId="0" fontId="57" fillId="28" borderId="0" xfId="0" applyFont="1" applyFill="1" applyAlignment="1">
      <alignment horizontal="left" vertical="center"/>
    </xf>
    <xf numFmtId="0" fontId="57" fillId="28" borderId="0" xfId="0" applyFont="1" applyFill="1" applyAlignment="1">
      <alignment horizontal="right" vertical="center"/>
    </xf>
    <xf numFmtId="41" fontId="57" fillId="28" borderId="0" xfId="528" applyFont="1" applyFill="1" applyAlignment="1">
      <alignment horizontal="right" vertical="center"/>
    </xf>
    <xf numFmtId="0" fontId="57" fillId="28" borderId="0" xfId="763" applyFont="1" applyFill="1" applyAlignment="1">
      <alignment horizontal="center" vertical="center" wrapText="1"/>
    </xf>
    <xf numFmtId="41" fontId="12" fillId="0" borderId="0" xfId="528" applyFont="1" applyAlignment="1">
      <alignment vertical="center" shrinkToFit="1"/>
    </xf>
    <xf numFmtId="41" fontId="12" fillId="0" borderId="0" xfId="528" applyFont="1" applyBorder="1" applyAlignment="1">
      <alignment vertical="center" shrinkToFit="1"/>
    </xf>
    <xf numFmtId="41" fontId="12" fillId="0" borderId="0" xfId="0" applyNumberFormat="1" applyFont="1" applyAlignment="1">
      <alignment vertical="center" shrinkToFit="1"/>
    </xf>
    <xf numFmtId="177" fontId="13" fillId="0" borderId="0" xfId="528" applyNumberFormat="1" applyFont="1" applyAlignment="1">
      <alignment horizontal="left" vertical="center" shrinkToFit="1"/>
    </xf>
    <xf numFmtId="177" fontId="8" fillId="0" borderId="0" xfId="528" applyNumberFormat="1" applyFont="1" applyAlignment="1">
      <alignment horizontal="left" vertical="center" shrinkToFit="1"/>
    </xf>
    <xf numFmtId="177" fontId="12" fillId="0" borderId="0" xfId="528" applyNumberFormat="1" applyFont="1" applyAlignment="1">
      <alignment horizontal="left" vertical="center" shrinkToFit="1"/>
    </xf>
    <xf numFmtId="177" fontId="12" fillId="0" borderId="0" xfId="528" applyNumberFormat="1" applyFont="1" applyBorder="1" applyAlignment="1">
      <alignment horizontal="left" vertical="center" shrinkToFit="1"/>
    </xf>
    <xf numFmtId="177" fontId="12" fillId="0" borderId="0" xfId="528" applyNumberFormat="1" applyFont="1" applyBorder="1" applyAlignment="1">
      <alignment horizontal="left" vertical="top" shrinkToFit="1"/>
    </xf>
    <xf numFmtId="177" fontId="8" fillId="0" borderId="0" xfId="528" applyNumberFormat="1" applyFont="1" applyBorder="1" applyAlignment="1">
      <alignment horizontal="left" vertical="center" shrinkToFit="1"/>
    </xf>
    <xf numFmtId="0" fontId="13" fillId="28" borderId="40" xfId="0" applyFont="1" applyFill="1" applyBorder="1" applyAlignment="1">
      <alignment vertical="center" wrapText="1"/>
    </xf>
    <xf numFmtId="41" fontId="13" fillId="28" borderId="15" xfId="528" applyFont="1" applyFill="1" applyBorder="1" applyAlignment="1">
      <alignment vertical="center"/>
    </xf>
    <xf numFmtId="0" fontId="60" fillId="0" borderId="40" xfId="0" applyFont="1" applyBorder="1" applyAlignment="1">
      <alignment vertical="center" wrapText="1"/>
    </xf>
    <xf numFmtId="0" fontId="60" fillId="0" borderId="16" xfId="0" applyFont="1" applyBorder="1" applyAlignment="1">
      <alignment horizontal="right" vertical="center"/>
    </xf>
    <xf numFmtId="41" fontId="68" fillId="0" borderId="0" xfId="528" applyFont="1" applyFill="1" applyAlignment="1">
      <alignment horizontal="right" vertical="center"/>
    </xf>
    <xf numFmtId="41" fontId="13" fillId="34" borderId="10" xfId="528" applyFont="1" applyFill="1" applyBorder="1" applyAlignment="1">
      <alignment horizontal="center" vertical="center" shrinkToFit="1"/>
    </xf>
    <xf numFmtId="41" fontId="13" fillId="36" borderId="10" xfId="528" applyFont="1" applyFill="1" applyBorder="1" applyAlignment="1">
      <alignment horizontal="center" vertical="center" shrinkToFit="1"/>
    </xf>
    <xf numFmtId="41" fontId="8" fillId="34" borderId="10" xfId="528" applyFont="1" applyFill="1" applyBorder="1" applyAlignment="1">
      <alignment horizontal="center" vertical="center" shrinkToFit="1"/>
    </xf>
    <xf numFmtId="41" fontId="8" fillId="36" borderId="10" xfId="528" applyFont="1" applyFill="1" applyBorder="1" applyAlignment="1">
      <alignment horizontal="center" vertical="center" shrinkToFit="1"/>
    </xf>
    <xf numFmtId="41" fontId="12" fillId="34" borderId="10" xfId="528" applyFont="1" applyFill="1" applyBorder="1" applyAlignment="1">
      <alignment horizontal="center" vertical="center" shrinkToFit="1"/>
    </xf>
    <xf numFmtId="41" fontId="12" fillId="36" borderId="10" xfId="528" applyFont="1" applyFill="1" applyBorder="1" applyAlignment="1">
      <alignment horizontal="center" vertical="center" shrinkToFit="1"/>
    </xf>
    <xf numFmtId="41" fontId="66" fillId="34" borderId="10" xfId="528" applyFont="1" applyFill="1" applyBorder="1" applyAlignment="1">
      <alignment horizontal="center" vertical="center" shrinkToFit="1"/>
    </xf>
    <xf numFmtId="41" fontId="66" fillId="36" borderId="10" xfId="528" applyFont="1" applyFill="1" applyBorder="1" applyAlignment="1">
      <alignment horizontal="center" vertical="center" shrinkToFit="1"/>
    </xf>
    <xf numFmtId="41" fontId="67" fillId="34" borderId="10" xfId="528" applyFont="1" applyFill="1" applyBorder="1" applyAlignment="1">
      <alignment horizontal="center" vertical="center" shrinkToFit="1"/>
    </xf>
    <xf numFmtId="41" fontId="67" fillId="36" borderId="10" xfId="528" applyFont="1" applyFill="1" applyBorder="1" applyAlignment="1">
      <alignment horizontal="center" vertical="center" shrinkToFit="1"/>
    </xf>
    <xf numFmtId="0" fontId="87" fillId="0" borderId="0" xfId="0" applyFont="1" applyAlignment="1">
      <alignment vertical="center" shrinkToFit="1"/>
    </xf>
    <xf numFmtId="0" fontId="12" fillId="33" borderId="0" xfId="0" applyFont="1" applyFill="1" applyAlignment="1">
      <alignment vertical="center" shrinkToFit="1"/>
    </xf>
    <xf numFmtId="41" fontId="13" fillId="35" borderId="20" xfId="528" applyFont="1" applyFill="1" applyBorder="1" applyAlignment="1">
      <alignment horizontal="center" vertical="center" shrinkToFit="1"/>
    </xf>
    <xf numFmtId="41" fontId="8" fillId="35" borderId="20" xfId="528" applyFont="1" applyFill="1" applyBorder="1" applyAlignment="1">
      <alignment horizontal="center" vertical="center" shrinkToFit="1"/>
    </xf>
    <xf numFmtId="41" fontId="12" fillId="35" borderId="20" xfId="528" applyFont="1" applyFill="1" applyBorder="1" applyAlignment="1">
      <alignment horizontal="center" vertical="center" shrinkToFit="1"/>
    </xf>
    <xf numFmtId="41" fontId="66" fillId="35" borderId="20" xfId="528" applyFont="1" applyFill="1" applyBorder="1" applyAlignment="1">
      <alignment horizontal="center" vertical="center" shrinkToFit="1"/>
    </xf>
    <xf numFmtId="41" fontId="67" fillId="35" borderId="20" xfId="528" applyFont="1" applyFill="1" applyBorder="1" applyAlignment="1">
      <alignment horizontal="center" vertical="center" shrinkToFit="1"/>
    </xf>
    <xf numFmtId="41" fontId="13" fillId="37" borderId="10" xfId="528" applyFont="1" applyFill="1" applyBorder="1" applyAlignment="1">
      <alignment horizontal="center" vertical="center" shrinkToFit="1"/>
    </xf>
    <xf numFmtId="41" fontId="8" fillId="37" borderId="10" xfId="528" applyFont="1" applyFill="1" applyBorder="1" applyAlignment="1">
      <alignment horizontal="center" vertical="center" shrinkToFit="1"/>
    </xf>
    <xf numFmtId="41" fontId="12" fillId="37" borderId="10" xfId="528" applyFont="1" applyFill="1" applyBorder="1" applyAlignment="1">
      <alignment horizontal="center" vertical="center" shrinkToFit="1"/>
    </xf>
    <xf numFmtId="41" fontId="66" fillId="37" borderId="10" xfId="528" applyFont="1" applyFill="1" applyBorder="1" applyAlignment="1">
      <alignment horizontal="center" vertical="center" shrinkToFit="1"/>
    </xf>
    <xf numFmtId="41" fontId="67" fillId="37" borderId="10" xfId="528" applyFont="1" applyFill="1" applyBorder="1" applyAlignment="1">
      <alignment horizontal="center" vertical="center" shrinkToFit="1"/>
    </xf>
    <xf numFmtId="0" fontId="12" fillId="0" borderId="42" xfId="0" applyFont="1" applyBorder="1" applyAlignment="1">
      <alignment vertical="top" wrapText="1" shrinkToFit="1"/>
    </xf>
    <xf numFmtId="0" fontId="12" fillId="0" borderId="0" xfId="0" applyFont="1" applyAlignment="1">
      <alignment vertical="top" wrapText="1" shrinkToFit="1"/>
    </xf>
    <xf numFmtId="41" fontId="12" fillId="0" borderId="0" xfId="0" applyNumberFormat="1" applyFont="1" applyAlignment="1">
      <alignment vertical="top" wrapText="1" shrinkToFit="1"/>
    </xf>
    <xf numFmtId="0" fontId="13" fillId="28" borderId="49" xfId="0" applyFont="1" applyFill="1" applyBorder="1" applyAlignment="1">
      <alignment vertical="center" wrapText="1"/>
    </xf>
    <xf numFmtId="41" fontId="13" fillId="28" borderId="45" xfId="528" applyFont="1" applyFill="1" applyBorder="1" applyAlignment="1">
      <alignment vertical="center"/>
    </xf>
    <xf numFmtId="0" fontId="19" fillId="28" borderId="44" xfId="0" applyFont="1" applyFill="1" applyBorder="1">
      <alignment vertical="center"/>
    </xf>
    <xf numFmtId="41" fontId="19" fillId="28" borderId="32" xfId="528" applyFont="1" applyFill="1" applyBorder="1" applyAlignment="1">
      <alignment vertical="center"/>
    </xf>
    <xf numFmtId="41" fontId="88" fillId="28" borderId="45" xfId="528" applyFont="1" applyFill="1" applyBorder="1" applyAlignment="1">
      <alignment vertical="center"/>
    </xf>
    <xf numFmtId="0" fontId="89" fillId="28" borderId="44" xfId="0" applyFont="1" applyFill="1" applyBorder="1">
      <alignment vertical="center"/>
    </xf>
    <xf numFmtId="41" fontId="89" fillId="28" borderId="32" xfId="528" applyFont="1" applyFill="1" applyBorder="1" applyAlignment="1">
      <alignment vertical="center"/>
    </xf>
    <xf numFmtId="0" fontId="13" fillId="28" borderId="48" xfId="0" applyFont="1" applyFill="1" applyBorder="1" applyAlignment="1">
      <alignment horizontal="right" vertical="center"/>
    </xf>
    <xf numFmtId="41" fontId="10" fillId="0" borderId="0" xfId="0" applyNumberFormat="1" applyFont="1">
      <alignment vertical="center"/>
    </xf>
    <xf numFmtId="0" fontId="19" fillId="28" borderId="33" xfId="0" applyFont="1" applyFill="1" applyBorder="1" applyAlignment="1">
      <alignment vertical="center" wrapText="1"/>
    </xf>
    <xf numFmtId="41" fontId="19" fillId="28" borderId="23" xfId="528" applyFont="1" applyFill="1" applyBorder="1" applyAlignment="1">
      <alignment vertical="center"/>
    </xf>
    <xf numFmtId="0" fontId="19" fillId="28" borderId="17" xfId="0" applyFont="1" applyFill="1" applyBorder="1" applyAlignment="1">
      <alignment horizontal="right" vertical="center"/>
    </xf>
    <xf numFmtId="176" fontId="62" fillId="28" borderId="62" xfId="528" applyNumberFormat="1" applyFont="1" applyFill="1" applyBorder="1" applyAlignment="1">
      <alignment horizontal="right" vertical="center" shrinkToFit="1"/>
    </xf>
    <xf numFmtId="176" fontId="62" fillId="28" borderId="62" xfId="528" applyNumberFormat="1" applyFont="1" applyFill="1" applyBorder="1" applyAlignment="1">
      <alignment horizontal="left" vertical="center" shrinkToFit="1"/>
    </xf>
    <xf numFmtId="1" fontId="12" fillId="28" borderId="20" xfId="528" applyNumberFormat="1" applyFont="1" applyFill="1" applyBorder="1" applyAlignment="1">
      <alignment horizontal="center" vertical="center"/>
    </xf>
    <xf numFmtId="41" fontId="57" fillId="0" borderId="41" xfId="528" applyFont="1" applyFill="1" applyBorder="1" applyAlignment="1">
      <alignment vertical="center" wrapText="1"/>
    </xf>
    <xf numFmtId="0" fontId="57" fillId="0" borderId="40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78" fontId="12" fillId="28" borderId="35" xfId="528" applyNumberFormat="1" applyFont="1" applyFill="1" applyBorder="1" applyAlignment="1">
      <alignment horizontal="center" vertical="center"/>
    </xf>
    <xf numFmtId="178" fontId="12" fillId="28" borderId="190" xfId="528" applyNumberFormat="1" applyFont="1" applyFill="1" applyBorder="1" applyAlignment="1">
      <alignment horizontal="center" vertical="center" textRotation="255"/>
    </xf>
    <xf numFmtId="178" fontId="12" fillId="0" borderId="10" xfId="528" applyNumberFormat="1" applyFont="1" applyBorder="1" applyAlignment="1">
      <alignment horizontal="center" vertical="center" wrapText="1"/>
    </xf>
    <xf numFmtId="178" fontId="12" fillId="0" borderId="10" xfId="528" applyNumberFormat="1" applyFont="1" applyBorder="1" applyAlignment="1">
      <alignment horizontal="center" vertical="center"/>
    </xf>
    <xf numFmtId="178" fontId="12" fillId="28" borderId="28" xfId="528" applyNumberFormat="1" applyFont="1" applyFill="1" applyBorder="1" applyAlignment="1">
      <alignment horizontal="center" vertical="center"/>
    </xf>
    <xf numFmtId="178" fontId="60" fillId="0" borderId="35" xfId="528" applyNumberFormat="1" applyFont="1" applyBorder="1" applyAlignment="1">
      <alignment horizontal="center" vertical="center" wrapText="1"/>
    </xf>
    <xf numFmtId="1" fontId="12" fillId="28" borderId="10" xfId="528" applyNumberFormat="1" applyFont="1" applyFill="1" applyBorder="1" applyAlignment="1">
      <alignment horizontal="center" vertical="center"/>
    </xf>
    <xf numFmtId="1" fontId="12" fillId="0" borderId="193" xfId="528" applyNumberFormat="1" applyFont="1" applyBorder="1" applyAlignment="1">
      <alignment horizontal="center" vertical="center"/>
    </xf>
    <xf numFmtId="178" fontId="12" fillId="28" borderId="51" xfId="528" applyNumberFormat="1" applyFont="1" applyFill="1" applyBorder="1" applyAlignment="1">
      <alignment horizontal="center" vertical="center"/>
    </xf>
    <xf numFmtId="178" fontId="12" fillId="28" borderId="199" xfId="528" applyNumberFormat="1" applyFont="1" applyFill="1" applyBorder="1" applyAlignment="1">
      <alignment horizontal="center" vertical="center"/>
    </xf>
    <xf numFmtId="178" fontId="17" fillId="20" borderId="224" xfId="528" applyNumberFormat="1" applyFont="1" applyFill="1" applyBorder="1" applyAlignment="1">
      <alignment horizontal="center" vertical="center" wrapText="1"/>
    </xf>
    <xf numFmtId="178" fontId="12" fillId="0" borderId="193" xfId="528" applyNumberFormat="1" applyFont="1" applyBorder="1" applyAlignment="1">
      <alignment horizontal="center" vertical="center"/>
    </xf>
    <xf numFmtId="178" fontId="12" fillId="0" borderId="225" xfId="528" applyNumberFormat="1" applyFont="1" applyBorder="1" applyAlignment="1">
      <alignment horizontal="center" vertical="center"/>
    </xf>
    <xf numFmtId="0" fontId="75" fillId="0" borderId="0" xfId="0" applyFont="1" applyAlignment="1">
      <alignment horizontal="center" vertical="center" wrapText="1"/>
    </xf>
    <xf numFmtId="178" fontId="60" fillId="0" borderId="0" xfId="528" applyNumberFormat="1" applyFont="1" applyBorder="1" applyAlignment="1">
      <alignment horizontal="center" vertical="center" wrapText="1"/>
    </xf>
    <xf numFmtId="1" fontId="60" fillId="0" borderId="0" xfId="528" applyNumberFormat="1" applyFont="1" applyBorder="1" applyAlignment="1">
      <alignment horizontal="center" vertical="center" wrapText="1"/>
    </xf>
    <xf numFmtId="0" fontId="61" fillId="28" borderId="0" xfId="0" applyFont="1" applyFill="1" applyAlignment="1">
      <alignment vertical="center" wrapText="1"/>
    </xf>
    <xf numFmtId="0" fontId="61" fillId="28" borderId="0" xfId="0" applyFont="1" applyFill="1" applyAlignment="1">
      <alignment horizontal="right" vertical="center"/>
    </xf>
    <xf numFmtId="0" fontId="60" fillId="28" borderId="34" xfId="0" applyFont="1" applyFill="1" applyBorder="1" applyAlignment="1">
      <alignment vertical="center" wrapText="1"/>
    </xf>
    <xf numFmtId="41" fontId="87" fillId="36" borderId="10" xfId="528" applyFont="1" applyFill="1" applyBorder="1" applyAlignment="1">
      <alignment horizontal="center" vertical="center" shrinkToFit="1"/>
    </xf>
    <xf numFmtId="41" fontId="87" fillId="34" borderId="10" xfId="528" applyFont="1" applyFill="1" applyBorder="1" applyAlignment="1">
      <alignment horizontal="center" vertical="center" shrinkToFit="1"/>
    </xf>
    <xf numFmtId="176" fontId="80" fillId="0" borderId="61" xfId="528" applyNumberFormat="1" applyFont="1" applyFill="1" applyBorder="1" applyAlignment="1">
      <alignment horizontal="left" vertical="center" shrinkToFit="1"/>
    </xf>
    <xf numFmtId="176" fontId="62" fillId="28" borderId="227" xfId="528" applyNumberFormat="1" applyFont="1" applyFill="1" applyBorder="1" applyAlignment="1">
      <alignment horizontal="right" vertical="center" shrinkToFit="1"/>
    </xf>
    <xf numFmtId="176" fontId="62" fillId="28" borderId="228" xfId="528" applyNumberFormat="1" applyFont="1" applyFill="1" applyBorder="1" applyAlignment="1">
      <alignment horizontal="center" vertical="center" shrinkToFit="1"/>
    </xf>
    <xf numFmtId="176" fontId="62" fillId="28" borderId="227" xfId="528" applyNumberFormat="1" applyFont="1" applyFill="1" applyBorder="1" applyAlignment="1">
      <alignment horizontal="center" vertical="center" shrinkToFit="1"/>
    </xf>
    <xf numFmtId="176" fontId="62" fillId="28" borderId="227" xfId="528" applyNumberFormat="1" applyFont="1" applyFill="1" applyBorder="1" applyAlignment="1">
      <alignment vertical="center" shrinkToFit="1"/>
    </xf>
    <xf numFmtId="176" fontId="62" fillId="28" borderId="228" xfId="528" applyNumberFormat="1" applyFont="1" applyFill="1" applyBorder="1" applyAlignment="1">
      <alignment vertical="center" shrinkToFit="1"/>
    </xf>
    <xf numFmtId="178" fontId="80" fillId="0" borderId="25" xfId="528" applyNumberFormat="1" applyFont="1" applyBorder="1" applyAlignment="1">
      <alignment horizontal="center" vertical="center" shrinkToFit="1"/>
    </xf>
    <xf numFmtId="176" fontId="81" fillId="28" borderId="162" xfId="528" applyNumberFormat="1" applyFont="1" applyFill="1" applyBorder="1" applyAlignment="1">
      <alignment horizontal="center" vertical="center" shrinkToFit="1"/>
    </xf>
    <xf numFmtId="176" fontId="80" fillId="28" borderId="227" xfId="528" applyNumberFormat="1" applyFont="1" applyFill="1" applyBorder="1" applyAlignment="1">
      <alignment horizontal="right" vertical="center" shrinkToFit="1"/>
    </xf>
    <xf numFmtId="176" fontId="80" fillId="28" borderId="227" xfId="528" applyNumberFormat="1" applyFont="1" applyFill="1" applyBorder="1" applyAlignment="1">
      <alignment horizontal="center" vertical="center" shrinkToFit="1"/>
    </xf>
    <xf numFmtId="176" fontId="80" fillId="28" borderId="227" xfId="528" applyNumberFormat="1" applyFont="1" applyFill="1" applyBorder="1" applyAlignment="1">
      <alignment vertical="center" shrinkToFit="1"/>
    </xf>
    <xf numFmtId="176" fontId="80" fillId="28" borderId="19" xfId="528" applyNumberFormat="1" applyFont="1" applyFill="1" applyBorder="1" applyAlignment="1">
      <alignment vertical="center" shrinkToFit="1"/>
    </xf>
    <xf numFmtId="176" fontId="80" fillId="28" borderId="19" xfId="528" applyNumberFormat="1" applyFont="1" applyFill="1" applyBorder="1" applyAlignment="1">
      <alignment horizontal="center" vertical="center" shrinkToFit="1"/>
    </xf>
    <xf numFmtId="176" fontId="80" fillId="28" borderId="19" xfId="528" applyNumberFormat="1" applyFont="1" applyFill="1" applyBorder="1" applyAlignment="1">
      <alignment horizontal="left" vertical="center" shrinkToFit="1"/>
    </xf>
    <xf numFmtId="180" fontId="81" fillId="0" borderId="19" xfId="528" applyNumberFormat="1" applyFont="1" applyFill="1" applyBorder="1" applyAlignment="1">
      <alignment vertical="center" shrinkToFit="1"/>
    </xf>
    <xf numFmtId="176" fontId="80" fillId="28" borderId="60" xfId="528" applyNumberFormat="1" applyFont="1" applyFill="1" applyBorder="1" applyAlignment="1">
      <alignment horizontal="center" vertical="center" shrinkToFit="1"/>
    </xf>
    <xf numFmtId="176" fontId="80" fillId="28" borderId="60" xfId="528" applyNumberFormat="1" applyFont="1" applyFill="1" applyBorder="1" applyAlignment="1">
      <alignment vertical="center" shrinkToFit="1"/>
    </xf>
    <xf numFmtId="176" fontId="80" fillId="28" borderId="60" xfId="528" applyNumberFormat="1" applyFont="1" applyFill="1" applyBorder="1" applyAlignment="1">
      <alignment horizontal="left" vertical="center" shrinkToFit="1"/>
    </xf>
    <xf numFmtId="178" fontId="80" fillId="0" borderId="54" xfId="528" applyNumberFormat="1" applyFont="1" applyBorder="1" applyAlignment="1">
      <alignment horizontal="center" vertical="center" shrinkToFit="1"/>
    </xf>
    <xf numFmtId="0" fontId="81" fillId="25" borderId="0" xfId="0" applyFont="1" applyFill="1" applyBorder="1" applyAlignment="1">
      <alignment horizontal="center" vertical="center" shrinkToFit="1"/>
    </xf>
    <xf numFmtId="0" fontId="81" fillId="25" borderId="0" xfId="0" applyFont="1" applyFill="1" applyBorder="1" applyAlignment="1">
      <alignment vertical="center" shrinkToFit="1"/>
    </xf>
    <xf numFmtId="0" fontId="81" fillId="25" borderId="0" xfId="0" applyFont="1" applyFill="1" applyBorder="1" applyAlignment="1">
      <alignment horizontal="right" vertical="center" shrinkToFit="1"/>
    </xf>
    <xf numFmtId="176" fontId="81" fillId="28" borderId="162" xfId="528" applyNumberFormat="1" applyFont="1" applyFill="1" applyBorder="1" applyAlignment="1">
      <alignment horizontal="right" vertical="center" shrinkToFit="1"/>
    </xf>
    <xf numFmtId="176" fontId="81" fillId="28" borderId="162" xfId="528" applyNumberFormat="1" applyFont="1" applyFill="1" applyBorder="1" applyAlignment="1">
      <alignment vertical="center" shrinkToFit="1"/>
    </xf>
    <xf numFmtId="176" fontId="81" fillId="28" borderId="162" xfId="528" applyNumberFormat="1" applyFont="1" applyFill="1" applyBorder="1" applyAlignment="1">
      <alignment horizontal="left" vertical="center" shrinkToFit="1"/>
    </xf>
    <xf numFmtId="178" fontId="80" fillId="0" borderId="11" xfId="528" applyNumberFormat="1" applyFont="1" applyBorder="1" applyAlignment="1">
      <alignment vertical="center" shrinkToFit="1"/>
    </xf>
    <xf numFmtId="178" fontId="80" fillId="0" borderId="53" xfId="528" applyNumberFormat="1" applyFont="1" applyBorder="1" applyAlignment="1">
      <alignment vertical="center" shrinkToFit="1"/>
    </xf>
    <xf numFmtId="0" fontId="19" fillId="20" borderId="39" xfId="0" applyFont="1" applyFill="1" applyBorder="1" applyAlignment="1">
      <alignment horizontal="center" vertical="center" shrinkToFit="1"/>
    </xf>
    <xf numFmtId="0" fontId="19" fillId="20" borderId="25" xfId="0" applyFont="1" applyFill="1" applyBorder="1" applyAlignment="1">
      <alignment horizontal="center" vertical="center" shrinkToFit="1"/>
    </xf>
    <xf numFmtId="0" fontId="61" fillId="25" borderId="25" xfId="0" applyFont="1" applyFill="1" applyBorder="1" applyAlignment="1">
      <alignment horizontal="center" vertical="center" wrapText="1" shrinkToFit="1"/>
    </xf>
    <xf numFmtId="178" fontId="61" fillId="20" borderId="25" xfId="528" applyNumberFormat="1" applyFont="1" applyFill="1" applyBorder="1" applyAlignment="1">
      <alignment horizontal="center" vertical="center" wrapText="1"/>
    </xf>
    <xf numFmtId="176" fontId="62" fillId="0" borderId="62" xfId="528" applyNumberFormat="1" applyFont="1" applyFill="1" applyBorder="1" applyAlignment="1">
      <alignment horizontal="right" vertical="center" shrinkToFit="1"/>
    </xf>
    <xf numFmtId="176" fontId="62" fillId="0" borderId="115" xfId="528" applyNumberFormat="1" applyFont="1" applyFill="1" applyBorder="1" applyAlignment="1">
      <alignment horizontal="center" vertical="center" shrinkToFit="1"/>
    </xf>
    <xf numFmtId="176" fontId="62" fillId="0" borderId="115" xfId="528" applyNumberFormat="1" applyFont="1" applyFill="1" applyBorder="1" applyAlignment="1">
      <alignment vertical="center" shrinkToFit="1"/>
    </xf>
    <xf numFmtId="176" fontId="81" fillId="25" borderId="233" xfId="528" applyNumberFormat="1" applyFont="1" applyFill="1" applyBorder="1" applyAlignment="1">
      <alignment horizontal="center" vertical="center" shrinkToFit="1"/>
    </xf>
    <xf numFmtId="176" fontId="81" fillId="25" borderId="233" xfId="528" applyNumberFormat="1" applyFont="1" applyFill="1" applyBorder="1" applyAlignment="1">
      <alignment vertical="center" shrinkToFit="1"/>
    </xf>
    <xf numFmtId="176" fontId="80" fillId="25" borderId="233" xfId="528" applyNumberFormat="1" applyFont="1" applyFill="1" applyBorder="1" applyAlignment="1">
      <alignment vertical="center" shrinkToFit="1"/>
    </xf>
    <xf numFmtId="176" fontId="80" fillId="25" borderId="233" xfId="528" applyNumberFormat="1" applyFont="1" applyFill="1" applyBorder="1" applyAlignment="1">
      <alignment horizontal="center" vertical="center" shrinkToFit="1"/>
    </xf>
    <xf numFmtId="176" fontId="80" fillId="25" borderId="233" xfId="528" applyNumberFormat="1" applyFont="1" applyFill="1" applyBorder="1" applyAlignment="1">
      <alignment horizontal="right" vertical="center" shrinkToFit="1"/>
    </xf>
    <xf numFmtId="176" fontId="80" fillId="25" borderId="233" xfId="528" applyNumberFormat="1" applyFont="1" applyFill="1" applyBorder="1" applyAlignment="1">
      <alignment horizontal="left" vertical="center" shrinkToFit="1"/>
    </xf>
    <xf numFmtId="176" fontId="62" fillId="0" borderId="227" xfId="528" applyNumberFormat="1" applyFont="1" applyFill="1" applyBorder="1" applyAlignment="1">
      <alignment horizontal="right" vertical="center" shrinkToFit="1"/>
    </xf>
    <xf numFmtId="176" fontId="62" fillId="0" borderId="228" xfId="528" applyNumberFormat="1" applyFont="1" applyFill="1" applyBorder="1" applyAlignment="1">
      <alignment horizontal="center" vertical="center" shrinkToFit="1"/>
    </xf>
    <xf numFmtId="176" fontId="62" fillId="0" borderId="227" xfId="528" applyNumberFormat="1" applyFont="1" applyFill="1" applyBorder="1" applyAlignment="1">
      <alignment horizontal="center" vertical="center" shrinkToFit="1"/>
    </xf>
    <xf numFmtId="176" fontId="62" fillId="0" borderId="227" xfId="528" applyNumberFormat="1" applyFont="1" applyFill="1" applyBorder="1" applyAlignment="1">
      <alignment vertical="center" shrinkToFit="1"/>
    </xf>
    <xf numFmtId="176" fontId="62" fillId="0" borderId="228" xfId="528" applyNumberFormat="1" applyFont="1" applyFill="1" applyBorder="1" applyAlignment="1">
      <alignment vertical="center" shrinkToFit="1"/>
    </xf>
    <xf numFmtId="178" fontId="80" fillId="0" borderId="35" xfId="528" applyNumberFormat="1" applyFont="1" applyBorder="1" applyAlignment="1">
      <alignment vertical="center" shrinkToFit="1"/>
    </xf>
    <xf numFmtId="176" fontId="79" fillId="25" borderId="95" xfId="528" applyNumberFormat="1" applyFont="1" applyFill="1" applyBorder="1" applyAlignment="1">
      <alignment horizontal="center" vertical="center" shrinkToFit="1"/>
    </xf>
    <xf numFmtId="176" fontId="79" fillId="24" borderId="15" xfId="528" applyNumberFormat="1" applyFont="1" applyFill="1" applyBorder="1" applyAlignment="1">
      <alignment horizontal="center" vertical="center" shrinkToFit="1"/>
    </xf>
    <xf numFmtId="176" fontId="79" fillId="24" borderId="15" xfId="528" applyNumberFormat="1" applyFont="1" applyFill="1" applyBorder="1" applyAlignment="1">
      <alignment horizontal="right" vertical="center" shrinkToFit="1"/>
    </xf>
    <xf numFmtId="176" fontId="79" fillId="24" borderId="15" xfId="528" applyNumberFormat="1" applyFont="1" applyFill="1" applyBorder="1" applyAlignment="1">
      <alignment vertical="center" shrinkToFit="1"/>
    </xf>
    <xf numFmtId="176" fontId="79" fillId="24" borderId="15" xfId="528" applyNumberFormat="1" applyFont="1" applyFill="1" applyBorder="1" applyAlignment="1">
      <alignment horizontal="left" vertical="center" shrinkToFit="1"/>
    </xf>
    <xf numFmtId="176" fontId="83" fillId="0" borderId="35" xfId="0" applyNumberFormat="1" applyFont="1" applyBorder="1" applyAlignment="1">
      <alignment horizontal="center" vertical="center" wrapText="1" shrinkToFit="1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41" fontId="17" fillId="20" borderId="133" xfId="528" applyFont="1" applyFill="1" applyBorder="1" applyAlignment="1">
      <alignment horizontal="center" vertical="center" wrapText="1"/>
    </xf>
    <xf numFmtId="41" fontId="17" fillId="20" borderId="134" xfId="528" applyFont="1" applyFill="1" applyBorder="1" applyAlignment="1">
      <alignment horizontal="center" vertical="center" wrapText="1"/>
    </xf>
    <xf numFmtId="41" fontId="17" fillId="20" borderId="135" xfId="528" applyFont="1" applyFill="1" applyBorder="1" applyAlignment="1">
      <alignment horizontal="center" vertical="center" wrapText="1"/>
    </xf>
    <xf numFmtId="41" fontId="12" fillId="28" borderId="196" xfId="528" applyFont="1" applyFill="1" applyBorder="1" applyAlignment="1">
      <alignment horizontal="center" vertical="center" textRotation="255"/>
    </xf>
    <xf numFmtId="41" fontId="12" fillId="28" borderId="42" xfId="528" applyFont="1" applyFill="1" applyBorder="1" applyAlignment="1">
      <alignment horizontal="center" vertical="center" textRotation="255"/>
    </xf>
    <xf numFmtId="41" fontId="12" fillId="28" borderId="197" xfId="528" applyFont="1" applyFill="1" applyBorder="1" applyAlignment="1">
      <alignment horizontal="center" vertical="center" textRotation="255"/>
    </xf>
    <xf numFmtId="41" fontId="12" fillId="28" borderId="20" xfId="528" applyFont="1" applyFill="1" applyBorder="1" applyAlignment="1">
      <alignment horizontal="center" vertical="center"/>
    </xf>
    <xf numFmtId="41" fontId="12" fillId="28" borderId="28" xfId="528" applyFont="1" applyFill="1" applyBorder="1" applyAlignment="1">
      <alignment horizontal="center" vertical="center"/>
    </xf>
    <xf numFmtId="41" fontId="12" fillId="28" borderId="40" xfId="528" applyFont="1" applyFill="1" applyBorder="1" applyAlignment="1">
      <alignment horizontal="center" vertical="center"/>
    </xf>
    <xf numFmtId="41" fontId="12" fillId="28" borderId="36" xfId="528" applyFont="1" applyFill="1" applyBorder="1" applyAlignment="1">
      <alignment horizontal="center" vertical="center"/>
    </xf>
    <xf numFmtId="41" fontId="12" fillId="28" borderId="25" xfId="528" applyFont="1" applyFill="1" applyBorder="1" applyAlignment="1">
      <alignment horizontal="center" vertical="center"/>
    </xf>
    <xf numFmtId="41" fontId="12" fillId="28" borderId="11" xfId="528" applyFont="1" applyFill="1" applyBorder="1" applyAlignment="1">
      <alignment horizontal="center" vertical="center"/>
    </xf>
    <xf numFmtId="41" fontId="12" fillId="28" borderId="13" xfId="528" applyFont="1" applyFill="1" applyBorder="1" applyAlignment="1">
      <alignment horizontal="center" vertical="center"/>
    </xf>
    <xf numFmtId="41" fontId="12" fillId="28" borderId="39" xfId="528" applyFont="1" applyFill="1" applyBorder="1" applyAlignment="1">
      <alignment horizontal="center" vertical="center" textRotation="255"/>
    </xf>
    <xf numFmtId="41" fontId="12" fillId="28" borderId="29" xfId="528" applyFont="1" applyFill="1" applyBorder="1" applyAlignment="1">
      <alignment horizontal="center" vertical="center" textRotation="255"/>
    </xf>
    <xf numFmtId="41" fontId="12" fillId="28" borderId="30" xfId="528" applyFont="1" applyFill="1" applyBorder="1" applyAlignment="1">
      <alignment horizontal="center" vertical="center" textRotation="255"/>
    </xf>
    <xf numFmtId="41" fontId="12" fillId="28" borderId="50" xfId="528" applyFont="1" applyFill="1" applyBorder="1" applyAlignment="1">
      <alignment horizontal="center" vertical="center" textRotation="255"/>
    </xf>
    <xf numFmtId="178" fontId="12" fillId="28" borderId="25" xfId="528" applyNumberFormat="1" applyFont="1" applyFill="1" applyBorder="1" applyAlignment="1">
      <alignment horizontal="center" vertical="center"/>
    </xf>
    <xf numFmtId="178" fontId="12" fillId="28" borderId="11" xfId="528" applyNumberFormat="1" applyFont="1" applyFill="1" applyBorder="1" applyAlignment="1">
      <alignment horizontal="center" vertical="center"/>
    </xf>
    <xf numFmtId="178" fontId="12" fillId="28" borderId="35" xfId="528" applyNumberFormat="1" applyFont="1" applyFill="1" applyBorder="1" applyAlignment="1">
      <alignment horizontal="center" vertical="center"/>
    </xf>
    <xf numFmtId="178" fontId="12" fillId="28" borderId="36" xfId="528" applyNumberFormat="1" applyFont="1" applyFill="1" applyBorder="1" applyAlignment="1">
      <alignment horizontal="center" vertical="center" textRotation="255"/>
    </xf>
    <xf numFmtId="178" fontId="12" fillId="28" borderId="52" xfId="528" applyNumberFormat="1" applyFont="1" applyFill="1" applyBorder="1" applyAlignment="1">
      <alignment horizontal="center" vertical="center" textRotation="255"/>
    </xf>
    <xf numFmtId="178" fontId="12" fillId="28" borderId="189" xfId="528" applyNumberFormat="1" applyFont="1" applyFill="1" applyBorder="1" applyAlignment="1">
      <alignment horizontal="center" vertical="center" textRotation="255"/>
    </xf>
    <xf numFmtId="178" fontId="12" fillId="28" borderId="190" xfId="528" applyNumberFormat="1" applyFont="1" applyFill="1" applyBorder="1" applyAlignment="1">
      <alignment horizontal="center" vertical="center" textRotation="255"/>
    </xf>
    <xf numFmtId="178" fontId="12" fillId="28" borderId="121" xfId="528" applyNumberFormat="1" applyFont="1" applyFill="1" applyBorder="1" applyAlignment="1">
      <alignment horizontal="center" vertical="center" textRotation="255"/>
    </xf>
    <xf numFmtId="178" fontId="12" fillId="28" borderId="122" xfId="528" applyNumberFormat="1" applyFont="1" applyFill="1" applyBorder="1" applyAlignment="1">
      <alignment horizontal="center" vertical="center" textRotation="255"/>
    </xf>
    <xf numFmtId="178" fontId="12" fillId="28" borderId="123" xfId="528" applyNumberFormat="1" applyFont="1" applyFill="1" applyBorder="1" applyAlignment="1">
      <alignment horizontal="center" vertical="center" textRotation="255"/>
    </xf>
    <xf numFmtId="178" fontId="12" fillId="28" borderId="121" xfId="528" applyNumberFormat="1" applyFont="1" applyFill="1" applyBorder="1" applyAlignment="1">
      <alignment horizontal="center" vertical="center" textRotation="255" wrapText="1"/>
    </xf>
    <xf numFmtId="178" fontId="12" fillId="28" borderId="122" xfId="528" applyNumberFormat="1" applyFont="1" applyFill="1" applyBorder="1" applyAlignment="1">
      <alignment horizontal="center" vertical="center" textRotation="255" wrapText="1"/>
    </xf>
    <xf numFmtId="41" fontId="12" fillId="28" borderId="25" xfId="528" applyFont="1" applyFill="1" applyBorder="1" applyAlignment="1">
      <alignment horizontal="center" vertical="center" textRotation="255"/>
    </xf>
    <xf numFmtId="41" fontId="12" fillId="28" borderId="35" xfId="528" applyFont="1" applyFill="1" applyBorder="1" applyAlignment="1">
      <alignment horizontal="center" vertical="center" textRotation="255"/>
    </xf>
    <xf numFmtId="178" fontId="12" fillId="28" borderId="25" xfId="528" applyNumberFormat="1" applyFont="1" applyFill="1" applyBorder="1" applyAlignment="1">
      <alignment horizontal="center" vertical="center" textRotation="255"/>
    </xf>
    <xf numFmtId="178" fontId="12" fillId="28" borderId="11" xfId="528" applyNumberFormat="1" applyFont="1" applyFill="1" applyBorder="1" applyAlignment="1">
      <alignment horizontal="center" vertical="center" textRotation="255"/>
    </xf>
    <xf numFmtId="178" fontId="12" fillId="28" borderId="35" xfId="528" applyNumberFormat="1" applyFont="1" applyFill="1" applyBorder="1" applyAlignment="1">
      <alignment horizontal="center" vertical="center" textRotation="255"/>
    </xf>
    <xf numFmtId="178" fontId="12" fillId="28" borderId="25" xfId="528" applyNumberFormat="1" applyFont="1" applyFill="1" applyBorder="1" applyAlignment="1">
      <alignment horizontal="center" vertical="center" textRotation="255" wrapText="1"/>
    </xf>
    <xf numFmtId="178" fontId="12" fillId="28" borderId="11" xfId="528" applyNumberFormat="1" applyFont="1" applyFill="1" applyBorder="1" applyAlignment="1">
      <alignment horizontal="center" vertical="center" textRotation="255" wrapText="1"/>
    </xf>
    <xf numFmtId="178" fontId="12" fillId="28" borderId="35" xfId="528" applyNumberFormat="1" applyFont="1" applyFill="1" applyBorder="1" applyAlignment="1">
      <alignment horizontal="center" vertical="center" textRotation="255" wrapText="1"/>
    </xf>
    <xf numFmtId="178" fontId="12" fillId="28" borderId="13" xfId="528" applyNumberFormat="1" applyFont="1" applyFill="1" applyBorder="1" applyAlignment="1">
      <alignment horizontal="center" vertical="center" textRotation="255"/>
    </xf>
    <xf numFmtId="178" fontId="12" fillId="0" borderId="10" xfId="528" applyNumberFormat="1" applyFont="1" applyBorder="1" applyAlignment="1">
      <alignment horizontal="center" vertical="center" wrapText="1"/>
    </xf>
    <xf numFmtId="178" fontId="12" fillId="0" borderId="132" xfId="528" applyNumberFormat="1" applyFont="1" applyBorder="1" applyAlignment="1">
      <alignment horizontal="center" vertical="center" wrapText="1"/>
    </xf>
    <xf numFmtId="178" fontId="12" fillId="0" borderId="10" xfId="528" applyNumberFormat="1" applyFont="1" applyBorder="1" applyAlignment="1">
      <alignment horizontal="center" vertical="center"/>
    </xf>
    <xf numFmtId="178" fontId="12" fillId="0" borderId="25" xfId="528" applyNumberFormat="1" applyFont="1" applyBorder="1" applyAlignment="1">
      <alignment horizontal="center" vertical="center" textRotation="255"/>
    </xf>
    <xf numFmtId="178" fontId="12" fillId="0" borderId="11" xfId="528" applyNumberFormat="1" applyFont="1" applyBorder="1" applyAlignment="1">
      <alignment horizontal="center" vertical="center" textRotation="255"/>
    </xf>
    <xf numFmtId="178" fontId="12" fillId="28" borderId="20" xfId="528" applyNumberFormat="1" applyFont="1" applyFill="1" applyBorder="1" applyAlignment="1">
      <alignment horizontal="center" vertical="center" textRotation="255"/>
    </xf>
    <xf numFmtId="178" fontId="12" fillId="28" borderId="28" xfId="528" applyNumberFormat="1" applyFont="1" applyFill="1" applyBorder="1" applyAlignment="1">
      <alignment horizontal="center" vertical="center" textRotation="255"/>
    </xf>
    <xf numFmtId="178" fontId="12" fillId="0" borderId="20" xfId="528" applyNumberFormat="1" applyFont="1" applyBorder="1" applyAlignment="1">
      <alignment horizontal="center" vertical="center"/>
    </xf>
    <xf numFmtId="178" fontId="12" fillId="0" borderId="28" xfId="528" applyNumberFormat="1" applyFont="1" applyBorder="1" applyAlignment="1">
      <alignment horizontal="center" vertical="center"/>
    </xf>
    <xf numFmtId="178" fontId="17" fillId="20" borderId="136" xfId="528" applyNumberFormat="1" applyFont="1" applyFill="1" applyBorder="1" applyAlignment="1">
      <alignment horizontal="center" vertical="center" wrapText="1"/>
    </xf>
    <xf numFmtId="178" fontId="17" fillId="20" borderId="134" xfId="528" applyNumberFormat="1" applyFont="1" applyFill="1" applyBorder="1" applyAlignment="1">
      <alignment horizontal="center" vertical="center" wrapText="1"/>
    </xf>
    <xf numFmtId="178" fontId="17" fillId="20" borderId="223" xfId="528" applyNumberFormat="1" applyFont="1" applyFill="1" applyBorder="1" applyAlignment="1">
      <alignment horizontal="center" vertical="center" wrapText="1"/>
    </xf>
    <xf numFmtId="178" fontId="51" fillId="28" borderId="131" xfId="528" applyNumberFormat="1" applyFont="1" applyFill="1" applyBorder="1" applyAlignment="1">
      <alignment horizontal="right" vertical="center" wrapText="1"/>
    </xf>
    <xf numFmtId="178" fontId="51" fillId="28" borderId="0" xfId="528" applyNumberFormat="1" applyFont="1" applyFill="1" applyAlignment="1">
      <alignment horizontal="right" vertical="center" wrapText="1"/>
    </xf>
    <xf numFmtId="41" fontId="48" fillId="28" borderId="0" xfId="528" applyFont="1" applyFill="1" applyAlignment="1">
      <alignment horizontal="center" vertical="center" wrapText="1"/>
    </xf>
    <xf numFmtId="41" fontId="17" fillId="20" borderId="124" xfId="528" applyFont="1" applyFill="1" applyBorder="1" applyAlignment="1">
      <alignment horizontal="center" vertical="center" wrapText="1"/>
    </xf>
    <xf numFmtId="41" fontId="17" fillId="20" borderId="55" xfId="528" applyFont="1" applyFill="1" applyBorder="1" applyAlignment="1">
      <alignment horizontal="center" vertical="center" wrapText="1"/>
    </xf>
    <xf numFmtId="41" fontId="17" fillId="20" borderId="53" xfId="528" applyFont="1" applyFill="1" applyBorder="1" applyAlignment="1">
      <alignment horizontal="center" vertical="center" wrapText="1"/>
    </xf>
    <xf numFmtId="178" fontId="17" fillId="20" borderId="53" xfId="528" applyNumberFormat="1" applyFont="1" applyFill="1" applyBorder="1" applyAlignment="1">
      <alignment horizontal="center" vertical="center" wrapText="1"/>
    </xf>
    <xf numFmtId="178" fontId="17" fillId="20" borderId="56" xfId="528" applyNumberFormat="1" applyFont="1" applyFill="1" applyBorder="1" applyAlignment="1">
      <alignment horizontal="center" vertical="center" wrapText="1"/>
    </xf>
    <xf numFmtId="178" fontId="12" fillId="28" borderId="28" xfId="528" applyNumberFormat="1" applyFont="1" applyFill="1" applyBorder="1" applyAlignment="1">
      <alignment horizontal="center" vertical="center"/>
    </xf>
    <xf numFmtId="178" fontId="12" fillId="28" borderId="10" xfId="528" applyNumberFormat="1" applyFont="1" applyFill="1" applyBorder="1" applyAlignment="1">
      <alignment horizontal="center" vertical="center"/>
    </xf>
    <xf numFmtId="41" fontId="12" fillId="28" borderId="185" xfId="528" applyFont="1" applyFill="1" applyBorder="1" applyAlignment="1">
      <alignment horizontal="center" vertical="center"/>
    </xf>
    <xf numFmtId="41" fontId="12" fillId="28" borderId="186" xfId="528" applyFont="1" applyFill="1" applyBorder="1" applyAlignment="1">
      <alignment horizontal="center" vertical="center"/>
    </xf>
    <xf numFmtId="41" fontId="12" fillId="28" borderId="39" xfId="528" applyFont="1" applyFill="1" applyBorder="1" applyAlignment="1">
      <alignment horizontal="center" vertical="center"/>
    </xf>
    <xf numFmtId="41" fontId="12" fillId="28" borderId="11" xfId="528" applyFont="1" applyFill="1" applyBorder="1" applyAlignment="1">
      <alignment horizontal="center" vertical="center" textRotation="255"/>
    </xf>
    <xf numFmtId="41" fontId="12" fillId="28" borderId="185" xfId="528" applyFont="1" applyFill="1" applyBorder="1" applyAlignment="1">
      <alignment horizontal="center" vertical="center" textRotation="255"/>
    </xf>
    <xf numFmtId="41" fontId="12" fillId="28" borderId="187" xfId="528" applyFont="1" applyFill="1" applyBorder="1" applyAlignment="1">
      <alignment horizontal="center" vertical="center" textRotation="255"/>
    </xf>
    <xf numFmtId="41" fontId="12" fillId="28" borderId="194" xfId="528" applyFont="1" applyFill="1" applyBorder="1" applyAlignment="1">
      <alignment horizontal="center" vertical="center" textRotation="255"/>
    </xf>
    <xf numFmtId="41" fontId="12" fillId="28" borderId="195" xfId="528" applyFont="1" applyFill="1" applyBorder="1" applyAlignment="1">
      <alignment horizontal="center" vertical="center" textRotation="255"/>
    </xf>
    <xf numFmtId="178" fontId="12" fillId="28" borderId="221" xfId="528" applyNumberFormat="1" applyFont="1" applyFill="1" applyBorder="1" applyAlignment="1">
      <alignment horizontal="center" vertical="center"/>
    </xf>
    <xf numFmtId="178" fontId="12" fillId="28" borderId="222" xfId="528" applyNumberFormat="1" applyFont="1" applyFill="1" applyBorder="1" applyAlignment="1">
      <alignment horizontal="center" vertical="center"/>
    </xf>
    <xf numFmtId="178" fontId="12" fillId="28" borderId="51" xfId="528" applyNumberFormat="1" applyFont="1" applyFill="1" applyBorder="1" applyAlignment="1">
      <alignment horizontal="center" vertical="center"/>
    </xf>
    <xf numFmtId="178" fontId="60" fillId="0" borderId="40" xfId="528" applyNumberFormat="1" applyFont="1" applyBorder="1" applyAlignment="1">
      <alignment horizontal="center" vertical="center" wrapText="1"/>
    </xf>
    <xf numFmtId="178" fontId="60" fillId="0" borderId="41" xfId="528" applyNumberFormat="1" applyFont="1" applyBorder="1" applyAlignment="1">
      <alignment horizontal="center" vertical="center" wrapText="1"/>
    </xf>
    <xf numFmtId="178" fontId="60" fillId="0" borderId="34" xfId="528" applyNumberFormat="1" applyFont="1" applyBorder="1" applyAlignment="1">
      <alignment horizontal="center" vertical="center" wrapText="1"/>
    </xf>
    <xf numFmtId="178" fontId="60" fillId="0" borderId="22" xfId="528" applyNumberFormat="1" applyFont="1" applyBorder="1" applyAlignment="1">
      <alignment horizontal="center" vertical="center" wrapText="1"/>
    </xf>
    <xf numFmtId="178" fontId="60" fillId="0" borderId="82" xfId="528" applyNumberFormat="1" applyFont="1" applyBorder="1" applyAlignment="1">
      <alignment horizontal="center" vertical="center" wrapText="1"/>
    </xf>
    <xf numFmtId="178" fontId="60" fillId="0" borderId="107" xfId="528" applyNumberFormat="1" applyFont="1" applyBorder="1" applyAlignment="1">
      <alignment horizontal="center" vertical="center" wrapText="1"/>
    </xf>
    <xf numFmtId="178" fontId="60" fillId="0" borderId="35" xfId="528" applyNumberFormat="1" applyFont="1" applyBorder="1" applyAlignment="1">
      <alignment horizontal="center" vertical="center" wrapText="1"/>
    </xf>
    <xf numFmtId="178" fontId="60" fillId="0" borderId="10" xfId="528" applyNumberFormat="1" applyFont="1" applyBorder="1" applyAlignment="1">
      <alignment horizontal="center" vertical="center" wrapText="1"/>
    </xf>
    <xf numFmtId="178" fontId="60" fillId="0" borderId="25" xfId="528" applyNumberFormat="1" applyFont="1" applyBorder="1" applyAlignment="1">
      <alignment horizontal="center" vertical="center" wrapText="1"/>
    </xf>
    <xf numFmtId="178" fontId="60" fillId="0" borderId="26" xfId="528" applyNumberFormat="1" applyFont="1" applyBorder="1" applyAlignment="1">
      <alignment horizontal="center" vertical="center" wrapText="1"/>
    </xf>
    <xf numFmtId="177" fontId="13" fillId="0" borderId="10" xfId="528" applyNumberFormat="1" applyFont="1" applyBorder="1" applyAlignment="1">
      <alignment horizontal="center" vertical="center" wrapText="1"/>
    </xf>
    <xf numFmtId="0" fontId="75" fillId="0" borderId="35" xfId="0" applyFont="1" applyBorder="1" applyAlignment="1">
      <alignment horizontal="center" vertical="center" wrapText="1"/>
    </xf>
    <xf numFmtId="0" fontId="60" fillId="28" borderId="0" xfId="0" applyFont="1" applyFill="1" applyAlignment="1">
      <alignment horizontal="left" vertical="center" wrapText="1"/>
    </xf>
    <xf numFmtId="0" fontId="75" fillId="0" borderId="10" xfId="0" applyFont="1" applyBorder="1" applyAlignment="1">
      <alignment horizontal="center" vertical="center" wrapText="1"/>
    </xf>
    <xf numFmtId="0" fontId="75" fillId="0" borderId="25" xfId="0" applyFont="1" applyBorder="1" applyAlignment="1">
      <alignment horizontal="center" vertical="center" wrapText="1"/>
    </xf>
    <xf numFmtId="0" fontId="75" fillId="0" borderId="26" xfId="0" applyFont="1" applyBorder="1" applyAlignment="1">
      <alignment horizontal="center" vertical="center" wrapText="1"/>
    </xf>
    <xf numFmtId="0" fontId="75" fillId="0" borderId="50" xfId="0" applyFont="1" applyBorder="1" applyAlignment="1">
      <alignment horizontal="center" vertical="center" wrapText="1"/>
    </xf>
    <xf numFmtId="0" fontId="75" fillId="0" borderId="37" xfId="0" applyFont="1" applyBorder="1" applyAlignment="1">
      <alignment horizontal="center" vertical="center" wrapText="1"/>
    </xf>
    <xf numFmtId="0" fontId="75" fillId="0" borderId="39" xfId="0" applyFont="1" applyBorder="1" applyAlignment="1">
      <alignment horizontal="center" vertical="center" wrapText="1"/>
    </xf>
    <xf numFmtId="0" fontId="75" fillId="0" borderId="38" xfId="0" applyFont="1" applyBorder="1" applyAlignment="1">
      <alignment horizontal="center" vertical="center" wrapText="1"/>
    </xf>
    <xf numFmtId="0" fontId="75" fillId="0" borderId="40" xfId="0" applyFont="1" applyBorder="1" applyAlignment="1">
      <alignment horizontal="center" vertical="center" wrapText="1"/>
    </xf>
    <xf numFmtId="0" fontId="75" fillId="0" borderId="41" xfId="0" applyFont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75" fillId="0" borderId="52" xfId="0" applyFont="1" applyBorder="1" applyAlignment="1">
      <alignment horizontal="center" vertical="center" wrapText="1"/>
    </xf>
    <xf numFmtId="178" fontId="13" fillId="0" borderId="25" xfId="528" applyNumberFormat="1" applyFont="1" applyBorder="1" applyAlignment="1">
      <alignment horizontal="center" vertical="center" wrapText="1"/>
    </xf>
    <xf numFmtId="178" fontId="13" fillId="0" borderId="35" xfId="528" applyNumberFormat="1" applyFont="1" applyBorder="1" applyAlignment="1">
      <alignment horizontal="center" vertical="center" wrapText="1"/>
    </xf>
    <xf numFmtId="178" fontId="13" fillId="0" borderId="10" xfId="528" applyNumberFormat="1" applyFont="1" applyBorder="1" applyAlignment="1">
      <alignment horizontal="center" vertical="center" wrapText="1"/>
    </xf>
    <xf numFmtId="0" fontId="75" fillId="0" borderId="29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177" fontId="60" fillId="0" borderId="10" xfId="528" applyNumberFormat="1" applyFont="1" applyBorder="1" applyAlignment="1">
      <alignment horizontal="center" vertical="center" wrapText="1" readingOrder="1"/>
    </xf>
    <xf numFmtId="177" fontId="60" fillId="0" borderId="10" xfId="528" applyNumberFormat="1" applyFont="1" applyBorder="1" applyAlignment="1">
      <alignment horizontal="center" vertical="center" wrapText="1"/>
    </xf>
    <xf numFmtId="178" fontId="60" fillId="0" borderId="11" xfId="528" applyNumberFormat="1" applyFont="1" applyBorder="1" applyAlignment="1">
      <alignment horizontal="center" vertical="center" wrapText="1"/>
    </xf>
    <xf numFmtId="1" fontId="60" fillId="0" borderId="10" xfId="528" applyNumberFormat="1" applyFont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40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60" fillId="0" borderId="52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178" fontId="60" fillId="0" borderId="10" xfId="528" applyNumberFormat="1" applyFont="1" applyBorder="1" applyAlignment="1">
      <alignment horizontal="center" vertical="center" wrapText="1" readingOrder="1"/>
    </xf>
    <xf numFmtId="178" fontId="60" fillId="0" borderId="26" xfId="528" applyNumberFormat="1" applyFont="1" applyBorder="1" applyAlignment="1">
      <alignment horizontal="center" vertical="center" wrapText="1" readingOrder="1"/>
    </xf>
    <xf numFmtId="178" fontId="13" fillId="0" borderId="10" xfId="528" applyNumberFormat="1" applyFont="1" applyBorder="1" applyAlignment="1">
      <alignment horizontal="center" vertical="center" wrapText="1" readingOrder="1"/>
    </xf>
    <xf numFmtId="177" fontId="60" fillId="0" borderId="40" xfId="528" applyNumberFormat="1" applyFont="1" applyBorder="1" applyAlignment="1">
      <alignment horizontal="center" vertical="center" wrapText="1" readingOrder="1"/>
    </xf>
    <xf numFmtId="177" fontId="60" fillId="0" borderId="41" xfId="528" applyNumberFormat="1" applyFont="1" applyBorder="1" applyAlignment="1">
      <alignment horizontal="center" vertical="center" wrapText="1" readingOrder="1"/>
    </xf>
    <xf numFmtId="177" fontId="60" fillId="0" borderId="36" xfId="528" applyNumberFormat="1" applyFont="1" applyBorder="1" applyAlignment="1">
      <alignment horizontal="center" vertical="center" wrapText="1" readingOrder="1"/>
    </xf>
    <xf numFmtId="177" fontId="60" fillId="0" borderId="52" xfId="528" applyNumberFormat="1" applyFont="1" applyBorder="1" applyAlignment="1">
      <alignment horizontal="center" vertical="center" wrapText="1" readingOrder="1"/>
    </xf>
    <xf numFmtId="178" fontId="60" fillId="0" borderId="25" xfId="528" applyNumberFormat="1" applyFont="1" applyFill="1" applyBorder="1" applyAlignment="1">
      <alignment horizontal="center" vertical="center" wrapText="1"/>
    </xf>
    <xf numFmtId="178" fontId="60" fillId="0" borderId="35" xfId="528" applyNumberFormat="1" applyFont="1" applyFill="1" applyBorder="1" applyAlignment="1">
      <alignment horizontal="center" vertical="center" wrapText="1"/>
    </xf>
    <xf numFmtId="177" fontId="60" fillId="0" borderId="25" xfId="528" applyNumberFormat="1" applyFont="1" applyBorder="1" applyAlignment="1">
      <alignment horizontal="center" vertical="center" wrapText="1"/>
    </xf>
    <xf numFmtId="177" fontId="60" fillId="0" borderId="35" xfId="528" applyNumberFormat="1" applyFont="1" applyBorder="1" applyAlignment="1">
      <alignment horizontal="center" vertical="center" wrapText="1"/>
    </xf>
    <xf numFmtId="0" fontId="60" fillId="0" borderId="39" xfId="0" applyFont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60" fillId="0" borderId="50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34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178" fontId="60" fillId="0" borderId="11" xfId="528" applyNumberFormat="1" applyFont="1" applyFill="1" applyBorder="1" applyAlignment="1">
      <alignment horizontal="center" vertical="center" wrapText="1"/>
    </xf>
    <xf numFmtId="0" fontId="70" fillId="28" borderId="0" xfId="0" applyFont="1" applyFill="1" applyAlignment="1">
      <alignment horizontal="center" vertical="center"/>
    </xf>
    <xf numFmtId="0" fontId="68" fillId="28" borderId="0" xfId="0" applyFont="1" applyFill="1" applyAlignment="1">
      <alignment horizontal="right" vertical="center"/>
    </xf>
    <xf numFmtId="0" fontId="71" fillId="20" borderId="58" xfId="0" applyFont="1" applyFill="1" applyBorder="1" applyAlignment="1">
      <alignment horizontal="center" vertical="center" wrapText="1"/>
    </xf>
    <xf numFmtId="0" fontId="71" fillId="20" borderId="46" xfId="0" applyFont="1" applyFill="1" applyBorder="1" applyAlignment="1">
      <alignment horizontal="center" vertical="center" wrapText="1"/>
    </xf>
    <xf numFmtId="0" fontId="71" fillId="20" borderId="47" xfId="0" applyFont="1" applyFill="1" applyBorder="1" applyAlignment="1">
      <alignment horizontal="center" vertical="center" wrapText="1"/>
    </xf>
    <xf numFmtId="0" fontId="71" fillId="20" borderId="20" xfId="0" applyFont="1" applyFill="1" applyBorder="1" applyAlignment="1">
      <alignment horizontal="center" vertical="center" wrapText="1"/>
    </xf>
    <xf numFmtId="0" fontId="71" fillId="20" borderId="14" xfId="0" applyFont="1" applyFill="1" applyBorder="1" applyAlignment="1">
      <alignment horizontal="center" vertical="center" wrapText="1"/>
    </xf>
    <xf numFmtId="0" fontId="71" fillId="20" borderId="21" xfId="0" applyFont="1" applyFill="1" applyBorder="1" applyAlignment="1">
      <alignment horizontal="center" vertical="center" wrapText="1"/>
    </xf>
    <xf numFmtId="0" fontId="71" fillId="20" borderId="35" xfId="0" applyFont="1" applyFill="1" applyBorder="1" applyAlignment="1">
      <alignment horizontal="center" vertical="center" wrapText="1"/>
    </xf>
    <xf numFmtId="0" fontId="71" fillId="20" borderId="59" xfId="0" applyFont="1" applyFill="1" applyBorder="1" applyAlignment="1">
      <alignment horizontal="center" vertical="center" wrapText="1"/>
    </xf>
    <xf numFmtId="0" fontId="71" fillId="20" borderId="54" xfId="0" applyFont="1" applyFill="1" applyBorder="1" applyAlignment="1">
      <alignment horizontal="center" vertical="center" wrapText="1"/>
    </xf>
    <xf numFmtId="177" fontId="13" fillId="0" borderId="25" xfId="528" applyNumberFormat="1" applyFont="1" applyBorder="1" applyAlignment="1">
      <alignment horizontal="center" vertical="center" wrapText="1"/>
    </xf>
    <xf numFmtId="177" fontId="13" fillId="0" borderId="35" xfId="528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60" fillId="0" borderId="30" xfId="0" applyFont="1" applyBorder="1" applyAlignment="1">
      <alignment horizontal="center" vertical="center" wrapText="1"/>
    </xf>
    <xf numFmtId="178" fontId="60" fillId="0" borderId="13" xfId="528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178" fontId="80" fillId="0" borderId="25" xfId="528" applyNumberFormat="1" applyFont="1" applyBorder="1" applyAlignment="1">
      <alignment horizontal="center" vertical="center" shrinkToFit="1"/>
    </xf>
    <xf numFmtId="178" fontId="80" fillId="0" borderId="11" xfId="528" applyNumberFormat="1" applyFont="1" applyBorder="1" applyAlignment="1">
      <alignment horizontal="center" vertical="center" shrinkToFit="1"/>
    </xf>
    <xf numFmtId="178" fontId="80" fillId="0" borderId="35" xfId="528" applyNumberFormat="1" applyFont="1" applyBorder="1" applyAlignment="1">
      <alignment horizontal="center" vertical="center" shrinkToFit="1"/>
    </xf>
    <xf numFmtId="0" fontId="62" fillId="28" borderId="25" xfId="0" applyFont="1" applyFill="1" applyBorder="1" applyAlignment="1">
      <alignment horizontal="center" vertical="center" textRotation="255" shrinkToFit="1"/>
    </xf>
    <xf numFmtId="0" fontId="62" fillId="28" borderId="11" xfId="0" applyFont="1" applyFill="1" applyBorder="1" applyAlignment="1">
      <alignment horizontal="center" vertical="center" textRotation="255" shrinkToFit="1"/>
    </xf>
    <xf numFmtId="0" fontId="62" fillId="28" borderId="13" xfId="0" applyFont="1" applyFill="1" applyBorder="1" applyAlignment="1">
      <alignment horizontal="center" vertical="center" textRotation="255" shrinkToFit="1"/>
    </xf>
    <xf numFmtId="0" fontId="62" fillId="28" borderId="39" xfId="0" applyFont="1" applyFill="1" applyBorder="1" applyAlignment="1">
      <alignment horizontal="center" vertical="center" textRotation="255" shrinkToFit="1"/>
    </xf>
    <xf numFmtId="0" fontId="62" fillId="28" borderId="29" xfId="0" applyFont="1" applyFill="1" applyBorder="1" applyAlignment="1">
      <alignment horizontal="center" vertical="center" textRotation="255" shrinkToFit="1"/>
    </xf>
    <xf numFmtId="0" fontId="62" fillId="28" borderId="30" xfId="0" applyFont="1" applyFill="1" applyBorder="1" applyAlignment="1">
      <alignment horizontal="center" vertical="center" textRotation="255" shrinkToFit="1"/>
    </xf>
    <xf numFmtId="0" fontId="62" fillId="28" borderId="235" xfId="0" applyFont="1" applyFill="1" applyBorder="1" applyAlignment="1">
      <alignment horizontal="left" vertical="center" shrinkToFit="1"/>
    </xf>
    <xf numFmtId="0" fontId="62" fillId="28" borderId="19" xfId="0" applyFont="1" applyFill="1" applyBorder="1" applyAlignment="1">
      <alignment horizontal="left" vertical="center" shrinkToFit="1"/>
    </xf>
    <xf numFmtId="0" fontId="60" fillId="28" borderId="19" xfId="0" applyFont="1" applyFill="1" applyBorder="1" applyAlignment="1">
      <alignment horizontal="center" vertical="center" shrinkToFit="1"/>
    </xf>
    <xf numFmtId="0" fontId="60" fillId="28" borderId="83" xfId="0" applyFont="1" applyFill="1" applyBorder="1" applyAlignment="1">
      <alignment horizontal="center" vertical="center" shrinkToFit="1"/>
    </xf>
    <xf numFmtId="0" fontId="19" fillId="20" borderId="230" xfId="0" applyFont="1" applyFill="1" applyBorder="1" applyAlignment="1">
      <alignment horizontal="center" vertical="center" shrinkToFit="1"/>
    </xf>
    <xf numFmtId="0" fontId="19" fillId="20" borderId="46" xfId="0" applyFont="1" applyFill="1" applyBorder="1" applyAlignment="1">
      <alignment horizontal="center" vertical="center" shrinkToFit="1"/>
    </xf>
    <xf numFmtId="0" fontId="19" fillId="20" borderId="57" xfId="0" applyFont="1" applyFill="1" applyBorder="1" applyAlignment="1">
      <alignment horizontal="center" vertical="center" shrinkToFit="1"/>
    </xf>
    <xf numFmtId="0" fontId="61" fillId="20" borderId="40" xfId="0" applyFont="1" applyFill="1" applyBorder="1" applyAlignment="1">
      <alignment horizontal="center" vertical="center" shrinkToFit="1"/>
    </xf>
    <xf numFmtId="0" fontId="61" fillId="20" borderId="15" xfId="0" applyFont="1" applyFill="1" applyBorder="1" applyAlignment="1">
      <alignment horizontal="center" vertical="center" shrinkToFit="1"/>
    </xf>
    <xf numFmtId="0" fontId="61" fillId="20" borderId="16" xfId="0" applyFont="1" applyFill="1" applyBorder="1" applyAlignment="1">
      <alignment horizontal="center" vertical="center" shrinkToFit="1"/>
    </xf>
    <xf numFmtId="178" fontId="80" fillId="0" borderId="53" xfId="528" applyNumberFormat="1" applyFont="1" applyBorder="1" applyAlignment="1">
      <alignment horizontal="center" vertical="center" shrinkToFit="1"/>
    </xf>
    <xf numFmtId="178" fontId="80" fillId="0" borderId="13" xfId="528" applyNumberFormat="1" applyFont="1" applyBorder="1" applyAlignment="1">
      <alignment horizontal="center" vertical="center" shrinkToFit="1"/>
    </xf>
    <xf numFmtId="176" fontId="80" fillId="28" borderId="53" xfId="0" applyNumberFormat="1" applyFont="1" applyFill="1" applyBorder="1" applyAlignment="1">
      <alignment horizontal="center" vertical="center" wrapText="1" shrinkToFit="1"/>
    </xf>
    <xf numFmtId="176" fontId="80" fillId="28" borderId="11" xfId="0" applyNumberFormat="1" applyFont="1" applyFill="1" applyBorder="1" applyAlignment="1">
      <alignment horizontal="center" vertical="center" wrapText="1" shrinkToFit="1"/>
    </xf>
    <xf numFmtId="176" fontId="80" fillId="28" borderId="13" xfId="0" applyNumberFormat="1" applyFont="1" applyFill="1" applyBorder="1" applyAlignment="1">
      <alignment horizontal="center" vertical="center" wrapText="1" shrinkToFit="1"/>
    </xf>
    <xf numFmtId="0" fontId="62" fillId="28" borderId="53" xfId="0" applyFont="1" applyFill="1" applyBorder="1" applyAlignment="1">
      <alignment horizontal="center" vertical="center" textRotation="255" shrinkToFit="1"/>
    </xf>
    <xf numFmtId="0" fontId="62" fillId="28" borderId="124" xfId="0" applyFont="1" applyFill="1" applyBorder="1" applyAlignment="1">
      <alignment horizontal="center" vertical="center" textRotation="255" shrinkToFit="1"/>
    </xf>
    <xf numFmtId="176" fontId="80" fillId="28" borderId="35" xfId="0" applyNumberFormat="1" applyFont="1" applyFill="1" applyBorder="1" applyAlignment="1">
      <alignment horizontal="center" vertical="center" wrapText="1" shrinkToFit="1"/>
    </xf>
    <xf numFmtId="0" fontId="62" fillId="28" borderId="35" xfId="0" applyFont="1" applyFill="1" applyBorder="1" applyAlignment="1">
      <alignment horizontal="center" vertical="center" textRotation="255" shrinkToFit="1"/>
    </xf>
    <xf numFmtId="0" fontId="62" fillId="28" borderId="50" xfId="0" applyFont="1" applyFill="1" applyBorder="1" applyAlignment="1">
      <alignment horizontal="center" vertical="center" textRotation="255" shrinkToFit="1"/>
    </xf>
    <xf numFmtId="0" fontId="62" fillId="28" borderId="0" xfId="0" applyFont="1" applyFill="1" applyAlignment="1">
      <alignment horizontal="left" vertical="center" shrinkToFit="1"/>
    </xf>
    <xf numFmtId="0" fontId="60" fillId="28" borderId="0" xfId="0" applyFont="1" applyFill="1" applyAlignment="1">
      <alignment horizontal="center" vertical="center" shrinkToFit="1"/>
    </xf>
    <xf numFmtId="176" fontId="81" fillId="25" borderId="120" xfId="528" applyNumberFormat="1" applyFont="1" applyFill="1" applyBorder="1" applyAlignment="1">
      <alignment horizontal="left" vertical="center" shrinkToFit="1"/>
    </xf>
    <xf numFmtId="176" fontId="81" fillId="25" borderId="116" xfId="528" applyNumberFormat="1" applyFont="1" applyFill="1" applyBorder="1" applyAlignment="1">
      <alignment horizontal="left" vertical="center" shrinkToFit="1"/>
    </xf>
    <xf numFmtId="180" fontId="81" fillId="25" borderId="116" xfId="528" applyNumberFormat="1" applyFont="1" applyFill="1" applyBorder="1" applyAlignment="1">
      <alignment horizontal="right" vertical="center" shrinkToFit="1"/>
    </xf>
    <xf numFmtId="180" fontId="81" fillId="25" borderId="159" xfId="528" applyNumberFormat="1" applyFont="1" applyFill="1" applyBorder="1" applyAlignment="1">
      <alignment horizontal="right" vertical="center" shrinkToFit="1"/>
    </xf>
    <xf numFmtId="176" fontId="80" fillId="0" borderId="93" xfId="528" applyNumberFormat="1" applyFont="1" applyFill="1" applyBorder="1" applyAlignment="1">
      <alignment horizontal="left" vertical="center" shrinkToFit="1"/>
    </xf>
    <xf numFmtId="176" fontId="80" fillId="0" borderId="72" xfId="528" applyNumberFormat="1" applyFont="1" applyFill="1" applyBorder="1" applyAlignment="1">
      <alignment horizontal="left" vertical="center" shrinkToFit="1"/>
    </xf>
    <xf numFmtId="176" fontId="80" fillId="0" borderId="84" xfId="528" applyNumberFormat="1" applyFont="1" applyFill="1" applyBorder="1" applyAlignment="1">
      <alignment horizontal="right" vertical="center" shrinkToFit="1"/>
    </xf>
    <xf numFmtId="176" fontId="80" fillId="0" borderId="80" xfId="528" applyNumberFormat="1" applyFont="1" applyFill="1" applyBorder="1" applyAlignment="1">
      <alignment vertical="center" shrinkToFit="1"/>
    </xf>
    <xf numFmtId="180" fontId="80" fillId="28" borderId="72" xfId="528" applyNumberFormat="1" applyFont="1" applyFill="1" applyBorder="1" applyAlignment="1">
      <alignment horizontal="right" vertical="center" shrinkToFit="1"/>
    </xf>
    <xf numFmtId="180" fontId="80" fillId="28" borderId="146" xfId="528" applyNumberFormat="1" applyFont="1" applyFill="1" applyBorder="1" applyAlignment="1">
      <alignment horizontal="right" vertical="center" shrinkToFit="1"/>
    </xf>
    <xf numFmtId="176" fontId="80" fillId="28" borderId="117" xfId="528" applyNumberFormat="1" applyFont="1" applyFill="1" applyBorder="1" applyAlignment="1">
      <alignment horizontal="left" vertical="center" shrinkToFit="1"/>
    </xf>
    <xf numFmtId="176" fontId="80" fillId="28" borderId="118" xfId="528" applyNumberFormat="1" applyFont="1" applyFill="1" applyBorder="1" applyAlignment="1">
      <alignment horizontal="left" vertical="center" shrinkToFit="1"/>
    </xf>
    <xf numFmtId="176" fontId="80" fillId="0" borderId="118" xfId="528" applyNumberFormat="1" applyFont="1" applyFill="1" applyBorder="1" applyAlignment="1">
      <alignment horizontal="right" vertical="center" shrinkToFit="1"/>
    </xf>
    <xf numFmtId="3" fontId="80" fillId="0" borderId="62" xfId="0" applyNumberFormat="1" applyFont="1" applyBorder="1" applyAlignment="1">
      <alignment vertical="center" shrinkToFit="1"/>
    </xf>
    <xf numFmtId="180" fontId="80" fillId="0" borderId="118" xfId="528" applyNumberFormat="1" applyFont="1" applyFill="1" applyBorder="1" applyAlignment="1">
      <alignment horizontal="right" vertical="center" shrinkToFit="1"/>
    </xf>
    <xf numFmtId="180" fontId="80" fillId="0" borderId="157" xfId="528" applyNumberFormat="1" applyFont="1" applyFill="1" applyBorder="1" applyAlignment="1">
      <alignment horizontal="right" vertical="center" shrinkToFit="1"/>
    </xf>
    <xf numFmtId="176" fontId="62" fillId="0" borderId="124" xfId="0" applyNumberFormat="1" applyFont="1" applyBorder="1" applyAlignment="1">
      <alignment horizontal="center" vertical="center" wrapText="1" shrinkToFit="1"/>
    </xf>
    <xf numFmtId="176" fontId="62" fillId="0" borderId="29" xfId="0" applyNumberFormat="1" applyFont="1" applyBorder="1" applyAlignment="1">
      <alignment horizontal="center" vertical="center" wrapText="1" shrinkToFit="1"/>
    </xf>
    <xf numFmtId="176" fontId="62" fillId="0" borderId="30" xfId="0" applyNumberFormat="1" applyFont="1" applyBorder="1" applyAlignment="1">
      <alignment horizontal="center" vertical="center" wrapText="1" shrinkToFit="1"/>
    </xf>
    <xf numFmtId="176" fontId="62" fillId="0" borderId="25" xfId="0" applyNumberFormat="1" applyFont="1" applyBorder="1" applyAlignment="1">
      <alignment horizontal="center" vertical="center" wrapText="1" shrinkToFit="1"/>
    </xf>
    <xf numFmtId="176" fontId="62" fillId="0" borderId="11" xfId="0" applyNumberFormat="1" applyFont="1" applyBorder="1" applyAlignment="1">
      <alignment horizontal="center" vertical="center" wrapText="1" shrinkToFit="1"/>
    </xf>
    <xf numFmtId="176" fontId="62" fillId="0" borderId="13" xfId="0" applyNumberFormat="1" applyFont="1" applyBorder="1" applyAlignment="1">
      <alignment horizontal="center" vertical="center" wrapText="1" shrinkToFit="1"/>
    </xf>
    <xf numFmtId="176" fontId="62" fillId="0" borderId="50" xfId="0" applyNumberFormat="1" applyFont="1" applyBorder="1" applyAlignment="1">
      <alignment horizontal="center" vertical="center" wrapText="1" shrinkToFit="1"/>
    </xf>
    <xf numFmtId="176" fontId="62" fillId="0" borderId="35" xfId="0" applyNumberFormat="1" applyFont="1" applyBorder="1" applyAlignment="1">
      <alignment horizontal="center" vertical="center" wrapText="1" shrinkToFit="1"/>
    </xf>
    <xf numFmtId="0" fontId="19" fillId="20" borderId="59" xfId="0" applyFont="1" applyFill="1" applyBorder="1" applyAlignment="1">
      <alignment horizontal="center" vertical="center" shrinkToFit="1"/>
    </xf>
    <xf numFmtId="0" fontId="19" fillId="20" borderId="54" xfId="0" applyFont="1" applyFill="1" applyBorder="1" applyAlignment="1">
      <alignment horizontal="center" vertical="center" shrinkToFit="1"/>
    </xf>
    <xf numFmtId="176" fontId="62" fillId="0" borderId="39" xfId="0" applyNumberFormat="1" applyFont="1" applyBorder="1" applyAlignment="1">
      <alignment horizontal="center" vertical="center" textRotation="255" wrapText="1" shrinkToFit="1"/>
    </xf>
    <xf numFmtId="176" fontId="62" fillId="0" borderId="29" xfId="0" applyNumberFormat="1" applyFont="1" applyBorder="1" applyAlignment="1">
      <alignment horizontal="center" vertical="center" textRotation="255" wrapText="1" shrinkToFit="1"/>
    </xf>
    <xf numFmtId="176" fontId="62" fillId="0" borderId="30" xfId="0" applyNumberFormat="1" applyFont="1" applyBorder="1" applyAlignment="1">
      <alignment horizontal="center" vertical="center" textRotation="255" wrapText="1" shrinkToFit="1"/>
    </xf>
    <xf numFmtId="176" fontId="80" fillId="28" borderId="25" xfId="0" applyNumberFormat="1" applyFont="1" applyFill="1" applyBorder="1" applyAlignment="1">
      <alignment horizontal="center" vertical="center" wrapText="1" shrinkToFit="1"/>
    </xf>
    <xf numFmtId="180" fontId="80" fillId="28" borderId="86" xfId="528" applyNumberFormat="1" applyFont="1" applyFill="1" applyBorder="1" applyAlignment="1">
      <alignment horizontal="right" vertical="center" shrinkToFit="1"/>
    </xf>
    <xf numFmtId="180" fontId="80" fillId="28" borderId="156" xfId="528" applyNumberFormat="1" applyFont="1" applyFill="1" applyBorder="1" applyAlignment="1">
      <alignment horizontal="right" vertical="center" shrinkToFit="1"/>
    </xf>
    <xf numFmtId="0" fontId="87" fillId="0" borderId="42" xfId="0" applyFont="1" applyBorder="1" applyAlignment="1">
      <alignment horizontal="left" vertical="top" wrapText="1" shrinkToFit="1"/>
    </xf>
    <xf numFmtId="0" fontId="87" fillId="0" borderId="0" xfId="0" applyFont="1" applyAlignment="1">
      <alignment horizontal="left" vertical="top" wrapText="1" shrinkToFit="1"/>
    </xf>
    <xf numFmtId="176" fontId="62" fillId="0" borderId="166" xfId="0" applyNumberFormat="1" applyFont="1" applyBorder="1" applyAlignment="1">
      <alignment horizontal="center" vertical="center" wrapText="1" shrinkToFit="1"/>
    </xf>
    <xf numFmtId="176" fontId="62" fillId="0" borderId="164" xfId="0" applyNumberFormat="1" applyFont="1" applyBorder="1" applyAlignment="1">
      <alignment horizontal="center" vertical="center" wrapText="1" shrinkToFit="1"/>
    </xf>
    <xf numFmtId="176" fontId="62" fillId="0" borderId="167" xfId="0" applyNumberFormat="1" applyFont="1" applyBorder="1" applyAlignment="1">
      <alignment horizontal="center" vertical="center" wrapText="1" shrinkToFit="1"/>
    </xf>
    <xf numFmtId="176" fontId="62" fillId="0" borderId="41" xfId="0" applyNumberFormat="1" applyFont="1" applyBorder="1" applyAlignment="1">
      <alignment horizontal="center" vertical="center" wrapText="1" shrinkToFit="1"/>
    </xf>
    <xf numFmtId="176" fontId="62" fillId="0" borderId="22" xfId="0" applyNumberFormat="1" applyFont="1" applyBorder="1" applyAlignment="1">
      <alignment horizontal="center" vertical="center" wrapText="1" shrinkToFit="1"/>
    </xf>
    <xf numFmtId="176" fontId="62" fillId="0" borderId="107" xfId="0" applyNumberFormat="1" applyFont="1" applyBorder="1" applyAlignment="1">
      <alignment horizontal="center" vertical="center" wrapText="1" shrinkToFit="1"/>
    </xf>
    <xf numFmtId="176" fontId="62" fillId="0" borderId="166" xfId="0" applyNumberFormat="1" applyFont="1" applyBorder="1" applyAlignment="1">
      <alignment horizontal="center" vertical="center" shrinkToFit="1"/>
    </xf>
    <xf numFmtId="176" fontId="62" fillId="0" borderId="164" xfId="0" applyNumberFormat="1" applyFont="1" applyBorder="1" applyAlignment="1">
      <alignment horizontal="center" vertical="center" shrinkToFit="1"/>
    </xf>
    <xf numFmtId="176" fontId="62" fillId="0" borderId="165" xfId="0" applyNumberFormat="1" applyFont="1" applyBorder="1" applyAlignment="1">
      <alignment horizontal="center" vertical="center" shrinkToFit="1"/>
    </xf>
    <xf numFmtId="176" fontId="62" fillId="0" borderId="41" xfId="0" applyNumberFormat="1" applyFont="1" applyBorder="1" applyAlignment="1">
      <alignment horizontal="center" vertical="center" shrinkToFit="1"/>
    </xf>
    <xf numFmtId="176" fontId="62" fillId="0" borderId="22" xfId="0" applyNumberFormat="1" applyFont="1" applyBorder="1" applyAlignment="1">
      <alignment horizontal="center" vertical="center" shrinkToFit="1"/>
    </xf>
    <xf numFmtId="176" fontId="62" fillId="0" borderId="52" xfId="0" applyNumberFormat="1" applyFont="1" applyBorder="1" applyAlignment="1">
      <alignment horizontal="center" vertical="center" shrinkToFit="1"/>
    </xf>
    <xf numFmtId="0" fontId="80" fillId="28" borderId="75" xfId="0" applyFont="1" applyFill="1" applyBorder="1" applyAlignment="1">
      <alignment horizontal="left" vertical="center" shrinkToFit="1"/>
    </xf>
    <xf numFmtId="0" fontId="80" fillId="28" borderId="60" xfId="0" applyFont="1" applyFill="1" applyBorder="1" applyAlignment="1">
      <alignment horizontal="left" vertical="center" shrinkToFit="1"/>
    </xf>
    <xf numFmtId="180" fontId="80" fillId="28" borderId="60" xfId="528" applyNumberFormat="1" applyFont="1" applyFill="1" applyBorder="1" applyAlignment="1">
      <alignment horizontal="right" vertical="center" shrinkToFit="1"/>
    </xf>
    <xf numFmtId="180" fontId="80" fillId="28" borderId="66" xfId="528" applyNumberFormat="1" applyFont="1" applyFill="1" applyBorder="1" applyAlignment="1">
      <alignment horizontal="right" vertical="center" shrinkToFit="1"/>
    </xf>
    <xf numFmtId="176" fontId="62" fillId="28" borderId="71" xfId="528" applyNumberFormat="1" applyFont="1" applyFill="1" applyBorder="1" applyAlignment="1">
      <alignment vertical="center" shrinkToFit="1"/>
    </xf>
    <xf numFmtId="176" fontId="62" fillId="28" borderId="71" xfId="528" applyNumberFormat="1" applyFont="1" applyFill="1" applyBorder="1" applyAlignment="1">
      <alignment horizontal="left" vertical="center" shrinkToFit="1"/>
    </xf>
    <xf numFmtId="180" fontId="62" fillId="28" borderId="71" xfId="528" applyNumberFormat="1" applyFont="1" applyFill="1" applyBorder="1" applyAlignment="1">
      <alignment horizontal="right" vertical="center" shrinkToFit="1"/>
    </xf>
    <xf numFmtId="180" fontId="62" fillId="28" borderId="77" xfId="528" applyNumberFormat="1" applyFont="1" applyFill="1" applyBorder="1" applyAlignment="1">
      <alignment horizontal="right" vertical="center" shrinkToFit="1"/>
    </xf>
    <xf numFmtId="176" fontId="62" fillId="28" borderId="76" xfId="528" applyNumberFormat="1" applyFont="1" applyFill="1" applyBorder="1" applyAlignment="1">
      <alignment horizontal="left" vertical="center" shrinkToFit="1"/>
    </xf>
    <xf numFmtId="176" fontId="62" fillId="28" borderId="71" xfId="528" applyNumberFormat="1" applyFont="1" applyFill="1" applyBorder="1" applyAlignment="1">
      <alignment horizontal="right" vertical="center" shrinkToFit="1"/>
    </xf>
    <xf numFmtId="176" fontId="81" fillId="28" borderId="168" xfId="528" applyNumberFormat="1" applyFont="1" applyFill="1" applyBorder="1" applyAlignment="1">
      <alignment horizontal="center" vertical="center" shrinkToFit="1"/>
    </xf>
    <xf numFmtId="176" fontId="81" fillId="28" borderId="169" xfId="528" applyNumberFormat="1" applyFont="1" applyFill="1" applyBorder="1" applyAlignment="1">
      <alignment horizontal="center" vertical="center" shrinkToFit="1"/>
    </xf>
    <xf numFmtId="180" fontId="81" fillId="28" borderId="169" xfId="528" applyNumberFormat="1" applyFont="1" applyFill="1" applyBorder="1" applyAlignment="1">
      <alignment horizontal="right" vertical="center" shrinkToFit="1"/>
    </xf>
    <xf numFmtId="180" fontId="81" fillId="28" borderId="170" xfId="528" applyNumberFormat="1" applyFont="1" applyFill="1" applyBorder="1" applyAlignment="1">
      <alignment horizontal="right" vertical="center" shrinkToFit="1"/>
    </xf>
    <xf numFmtId="176" fontId="80" fillId="28" borderId="74" xfId="528" applyNumberFormat="1" applyFont="1" applyFill="1" applyBorder="1" applyAlignment="1">
      <alignment horizontal="left" vertical="center" shrinkToFit="1"/>
    </xf>
    <xf numFmtId="176" fontId="80" fillId="28" borderId="61" xfId="528" applyNumberFormat="1" applyFont="1" applyFill="1" applyBorder="1" applyAlignment="1">
      <alignment horizontal="left" vertical="center" shrinkToFit="1"/>
    </xf>
    <xf numFmtId="176" fontId="80" fillId="28" borderId="118" xfId="528" applyNumberFormat="1" applyFont="1" applyFill="1" applyBorder="1" applyAlignment="1">
      <alignment horizontal="right" vertical="center" shrinkToFit="1"/>
    </xf>
    <xf numFmtId="176" fontId="80" fillId="28" borderId="61" xfId="528" applyNumberFormat="1" applyFont="1" applyFill="1" applyBorder="1" applyAlignment="1">
      <alignment vertical="center" shrinkToFit="1"/>
    </xf>
    <xf numFmtId="180" fontId="80" fillId="28" borderId="61" xfId="528" applyNumberFormat="1" applyFont="1" applyFill="1" applyBorder="1" applyAlignment="1">
      <alignment horizontal="right" vertical="center" shrinkToFit="1"/>
    </xf>
    <xf numFmtId="180" fontId="80" fillId="28" borderId="67" xfId="528" applyNumberFormat="1" applyFont="1" applyFill="1" applyBorder="1" applyAlignment="1">
      <alignment horizontal="right" vertical="center" shrinkToFit="1"/>
    </xf>
    <xf numFmtId="0" fontId="80" fillId="0" borderId="25" xfId="0" applyFont="1" applyBorder="1" applyAlignment="1">
      <alignment horizontal="center" vertical="center" wrapText="1" shrinkToFit="1"/>
    </xf>
    <xf numFmtId="0" fontId="80" fillId="0" borderId="13" xfId="0" applyFont="1" applyBorder="1" applyAlignment="1">
      <alignment horizontal="center" vertical="center" wrapText="1" shrinkToFit="1"/>
    </xf>
    <xf numFmtId="178" fontId="80" fillId="28" borderId="25" xfId="528" applyNumberFormat="1" applyFont="1" applyFill="1" applyBorder="1" applyAlignment="1">
      <alignment horizontal="center" vertical="center" wrapText="1" shrinkToFit="1"/>
    </xf>
    <xf numFmtId="178" fontId="80" fillId="28" borderId="13" xfId="528" applyNumberFormat="1" applyFont="1" applyFill="1" applyBorder="1" applyAlignment="1">
      <alignment horizontal="center" vertical="center" wrapText="1" shrinkToFit="1"/>
    </xf>
    <xf numFmtId="176" fontId="80" fillId="28" borderId="87" xfId="528" applyNumberFormat="1" applyFont="1" applyFill="1" applyBorder="1" applyAlignment="1">
      <alignment horizontal="left" vertical="center" shrinkToFit="1"/>
    </xf>
    <xf numFmtId="176" fontId="80" fillId="28" borderId="86" xfId="528" applyNumberFormat="1" applyFont="1" applyFill="1" applyBorder="1" applyAlignment="1">
      <alignment horizontal="left" vertical="center" shrinkToFit="1"/>
    </xf>
    <xf numFmtId="176" fontId="80" fillId="28" borderId="86" xfId="528" applyNumberFormat="1" applyFont="1" applyFill="1" applyBorder="1" applyAlignment="1">
      <alignment horizontal="right" vertical="center" shrinkToFit="1"/>
    </xf>
    <xf numFmtId="176" fontId="81" fillId="28" borderId="92" xfId="528" applyNumberFormat="1" applyFont="1" applyFill="1" applyBorder="1" applyAlignment="1">
      <alignment horizontal="center" vertical="center" shrinkToFit="1"/>
    </xf>
    <xf numFmtId="176" fontId="81" fillId="28" borderId="90" xfId="528" applyNumberFormat="1" applyFont="1" applyFill="1" applyBorder="1" applyAlignment="1">
      <alignment horizontal="center" vertical="center" shrinkToFit="1"/>
    </xf>
    <xf numFmtId="180" fontId="81" fillId="28" borderId="90" xfId="528" applyNumberFormat="1" applyFont="1" applyFill="1" applyBorder="1" applyAlignment="1">
      <alignment horizontal="right" vertical="center" shrinkToFit="1"/>
    </xf>
    <xf numFmtId="180" fontId="81" fillId="28" borderId="153" xfId="528" applyNumberFormat="1" applyFont="1" applyFill="1" applyBorder="1" applyAlignment="1">
      <alignment horizontal="right" vertical="center" shrinkToFit="1"/>
    </xf>
    <xf numFmtId="0" fontId="80" fillId="28" borderId="85" xfId="0" applyFont="1" applyFill="1" applyBorder="1" applyAlignment="1">
      <alignment horizontal="left" vertical="center" shrinkToFit="1"/>
    </xf>
    <xf numFmtId="0" fontId="80" fillId="28" borderId="84" xfId="0" applyFont="1" applyFill="1" applyBorder="1" applyAlignment="1">
      <alignment horizontal="left" vertical="center" shrinkToFit="1"/>
    </xf>
    <xf numFmtId="180" fontId="80" fillId="28" borderId="84" xfId="528" applyNumberFormat="1" applyFont="1" applyFill="1" applyBorder="1" applyAlignment="1">
      <alignment horizontal="right" vertical="center" shrinkToFit="1"/>
    </xf>
    <xf numFmtId="180" fontId="80" fillId="28" borderId="152" xfId="528" applyNumberFormat="1" applyFont="1" applyFill="1" applyBorder="1" applyAlignment="1">
      <alignment horizontal="right" vertical="center" shrinkToFit="1"/>
    </xf>
    <xf numFmtId="176" fontId="81" fillId="28" borderId="36" xfId="528" applyNumberFormat="1" applyFont="1" applyFill="1" applyBorder="1" applyAlignment="1">
      <alignment horizontal="center" vertical="center" shrinkToFit="1"/>
    </xf>
    <xf numFmtId="176" fontId="81" fillId="28" borderId="18" xfId="528" applyNumberFormat="1" applyFont="1" applyFill="1" applyBorder="1" applyAlignment="1">
      <alignment horizontal="center" vertical="center" shrinkToFit="1"/>
    </xf>
    <xf numFmtId="176" fontId="79" fillId="28" borderId="33" xfId="528" applyNumberFormat="1" applyFont="1" applyFill="1" applyBorder="1" applyAlignment="1">
      <alignment horizontal="center" vertical="center" shrinkToFit="1"/>
    </xf>
    <xf numFmtId="176" fontId="79" fillId="28" borderId="23" xfId="528" applyNumberFormat="1" applyFont="1" applyFill="1" applyBorder="1" applyAlignment="1">
      <alignment horizontal="center" vertical="center" shrinkToFit="1"/>
    </xf>
    <xf numFmtId="180" fontId="79" fillId="0" borderId="23" xfId="0" applyNumberFormat="1" applyFont="1" applyBorder="1" applyAlignment="1">
      <alignment horizontal="right" vertical="center" shrinkToFit="1"/>
    </xf>
    <xf numFmtId="180" fontId="79" fillId="0" borderId="24" xfId="0" applyNumberFormat="1" applyFont="1" applyBorder="1" applyAlignment="1">
      <alignment horizontal="right" vertical="center" shrinkToFit="1"/>
    </xf>
    <xf numFmtId="176" fontId="80" fillId="0" borderId="25" xfId="0" applyNumberFormat="1" applyFont="1" applyBorder="1" applyAlignment="1">
      <alignment horizontal="center" vertical="center" wrapText="1" shrinkToFit="1"/>
    </xf>
    <xf numFmtId="176" fontId="80" fillId="0" borderId="35" xfId="0" applyNumberFormat="1" applyFont="1" applyBorder="1" applyAlignment="1">
      <alignment horizontal="center" vertical="center" wrapText="1" shrinkToFit="1"/>
    </xf>
    <xf numFmtId="178" fontId="80" fillId="0" borderId="25" xfId="0" applyNumberFormat="1" applyFont="1" applyBorder="1" applyAlignment="1">
      <alignment horizontal="center" vertical="center" wrapText="1" shrinkToFit="1"/>
    </xf>
    <xf numFmtId="178" fontId="80" fillId="0" borderId="35" xfId="0" applyNumberFormat="1" applyFont="1" applyBorder="1" applyAlignment="1">
      <alignment horizontal="center" vertical="center" wrapText="1" shrinkToFit="1"/>
    </xf>
    <xf numFmtId="178" fontId="80" fillId="28" borderId="11" xfId="528" applyNumberFormat="1" applyFont="1" applyFill="1" applyBorder="1" applyAlignment="1">
      <alignment horizontal="center" vertical="center" wrapText="1" shrinkToFit="1"/>
    </xf>
    <xf numFmtId="176" fontId="80" fillId="0" borderId="11" xfId="0" applyNumberFormat="1" applyFont="1" applyBorder="1" applyAlignment="1">
      <alignment horizontal="center" vertical="center" wrapText="1" shrinkToFit="1"/>
    </xf>
    <xf numFmtId="178" fontId="80" fillId="0" borderId="25" xfId="528" applyNumberFormat="1" applyFont="1" applyBorder="1" applyAlignment="1">
      <alignment horizontal="center" vertical="center" wrapText="1" shrinkToFit="1"/>
    </xf>
    <xf numFmtId="178" fontId="80" fillId="0" borderId="11" xfId="528" applyNumberFormat="1" applyFont="1" applyBorder="1" applyAlignment="1">
      <alignment horizontal="center" vertical="center" wrapText="1" shrinkToFit="1"/>
    </xf>
    <xf numFmtId="178" fontId="80" fillId="0" borderId="35" xfId="528" applyNumberFormat="1" applyFont="1" applyBorder="1" applyAlignment="1">
      <alignment horizontal="center" vertical="center" wrapText="1" shrinkToFit="1"/>
    </xf>
    <xf numFmtId="178" fontId="62" fillId="0" borderId="25" xfId="528" applyNumberFormat="1" applyFont="1" applyFill="1" applyBorder="1" applyAlignment="1">
      <alignment horizontal="center" vertical="center" shrinkToFit="1"/>
    </xf>
    <xf numFmtId="178" fontId="62" fillId="0" borderId="11" xfId="528" applyNumberFormat="1" applyFont="1" applyFill="1" applyBorder="1" applyAlignment="1">
      <alignment horizontal="center" vertical="center" shrinkToFit="1"/>
    </xf>
    <xf numFmtId="178" fontId="62" fillId="0" borderId="35" xfId="528" applyNumberFormat="1" applyFont="1" applyFill="1" applyBorder="1" applyAlignment="1">
      <alignment horizontal="center" vertical="center" shrinkToFit="1"/>
    </xf>
    <xf numFmtId="177" fontId="62" fillId="0" borderId="25" xfId="528" applyNumberFormat="1" applyFont="1" applyFill="1" applyBorder="1" applyAlignment="1">
      <alignment horizontal="center" vertical="center" shrinkToFit="1"/>
    </xf>
    <xf numFmtId="177" fontId="62" fillId="0" borderId="11" xfId="528" applyNumberFormat="1" applyFont="1" applyFill="1" applyBorder="1" applyAlignment="1">
      <alignment horizontal="center" vertical="center" shrinkToFit="1"/>
    </xf>
    <xf numFmtId="177" fontId="62" fillId="0" borderId="35" xfId="528" applyNumberFormat="1" applyFont="1" applyFill="1" applyBorder="1" applyAlignment="1">
      <alignment horizontal="center" vertical="center" shrinkToFit="1"/>
    </xf>
    <xf numFmtId="182" fontId="62" fillId="0" borderId="25" xfId="0" applyNumberFormat="1" applyFont="1" applyBorder="1" applyAlignment="1">
      <alignment horizontal="center" vertical="center" shrinkToFit="1"/>
    </xf>
    <xf numFmtId="182" fontId="62" fillId="0" borderId="11" xfId="0" applyNumberFormat="1" applyFont="1" applyBorder="1" applyAlignment="1">
      <alignment horizontal="center" vertical="center" shrinkToFit="1"/>
    </xf>
    <xf numFmtId="182" fontId="62" fillId="0" borderId="35" xfId="0" applyNumberFormat="1" applyFont="1" applyBorder="1" applyAlignment="1">
      <alignment horizontal="center" vertical="center" shrinkToFit="1"/>
    </xf>
    <xf numFmtId="176" fontId="79" fillId="24" borderId="94" xfId="528" applyNumberFormat="1" applyFont="1" applyFill="1" applyBorder="1" applyAlignment="1">
      <alignment horizontal="left" vertical="center" shrinkToFit="1"/>
    </xf>
    <xf numFmtId="176" fontId="79" fillId="24" borderId="95" xfId="528" applyNumberFormat="1" applyFont="1" applyFill="1" applyBorder="1" applyAlignment="1">
      <alignment horizontal="left" vertical="center" shrinkToFit="1"/>
    </xf>
    <xf numFmtId="180" fontId="79" fillId="24" borderId="95" xfId="528" applyNumberFormat="1" applyFont="1" applyFill="1" applyBorder="1" applyAlignment="1">
      <alignment horizontal="right" vertical="center" shrinkToFit="1"/>
    </xf>
    <xf numFmtId="180" fontId="79" fillId="24" borderId="96" xfId="528" applyNumberFormat="1" applyFont="1" applyFill="1" applyBorder="1" applyAlignment="1">
      <alignment horizontal="right" vertical="center" shrinkToFit="1"/>
    </xf>
    <xf numFmtId="176" fontId="79" fillId="28" borderId="36" xfId="528" applyNumberFormat="1" applyFont="1" applyFill="1" applyBorder="1" applyAlignment="1">
      <alignment horizontal="center" vertical="center" shrinkToFit="1"/>
    </xf>
    <xf numFmtId="176" fontId="79" fillId="28" borderId="18" xfId="528" applyNumberFormat="1" applyFont="1" applyFill="1" applyBorder="1" applyAlignment="1">
      <alignment horizontal="center" vertical="center" shrinkToFit="1"/>
    </xf>
    <xf numFmtId="180" fontId="79" fillId="0" borderId="18" xfId="0" applyNumberFormat="1" applyFont="1" applyBorder="1" applyAlignment="1">
      <alignment horizontal="right" vertical="center" shrinkToFit="1"/>
    </xf>
    <xf numFmtId="180" fontId="79" fillId="0" borderId="17" xfId="0" applyNumberFormat="1" applyFont="1" applyBorder="1" applyAlignment="1">
      <alignment horizontal="right" vertical="center" shrinkToFit="1"/>
    </xf>
    <xf numFmtId="176" fontId="81" fillId="24" borderId="94" xfId="528" applyNumberFormat="1" applyFont="1" applyFill="1" applyBorder="1" applyAlignment="1">
      <alignment horizontal="left" vertical="center" shrinkToFit="1"/>
    </xf>
    <xf numFmtId="176" fontId="81" fillId="24" borderId="95" xfId="528" applyNumberFormat="1" applyFont="1" applyFill="1" applyBorder="1" applyAlignment="1">
      <alignment horizontal="left" vertical="center" shrinkToFit="1"/>
    </xf>
    <xf numFmtId="178" fontId="62" fillId="0" borderId="145" xfId="528" applyNumberFormat="1" applyFont="1" applyFill="1" applyBorder="1" applyAlignment="1">
      <alignment horizontal="center" vertical="center" shrinkToFit="1"/>
    </xf>
    <xf numFmtId="177" fontId="62" fillId="0" borderId="145" xfId="528" applyNumberFormat="1" applyFont="1" applyFill="1" applyBorder="1" applyAlignment="1">
      <alignment horizontal="center" vertical="center" shrinkToFit="1"/>
    </xf>
    <xf numFmtId="176" fontId="79" fillId="25" borderId="120" xfId="528" applyNumberFormat="1" applyFont="1" applyFill="1" applyBorder="1" applyAlignment="1">
      <alignment horizontal="left" vertical="center" shrinkToFit="1"/>
    </xf>
    <xf numFmtId="176" fontId="79" fillId="25" borderId="116" xfId="528" applyNumberFormat="1" applyFont="1" applyFill="1" applyBorder="1" applyAlignment="1">
      <alignment horizontal="left" vertical="center" shrinkToFit="1"/>
    </xf>
    <xf numFmtId="180" fontId="79" fillId="26" borderId="118" xfId="528" applyNumberFormat="1" applyFont="1" applyFill="1" applyBorder="1" applyAlignment="1">
      <alignment horizontal="right" vertical="center" shrinkToFit="1"/>
    </xf>
    <xf numFmtId="180" fontId="79" fillId="26" borderId="157" xfId="528" applyNumberFormat="1" applyFont="1" applyFill="1" applyBorder="1" applyAlignment="1">
      <alignment horizontal="right" vertical="center" shrinkToFit="1"/>
    </xf>
    <xf numFmtId="176" fontId="62" fillId="28" borderId="61" xfId="528" applyNumberFormat="1" applyFont="1" applyFill="1" applyBorder="1" applyAlignment="1">
      <alignment vertical="center" shrinkToFit="1"/>
    </xf>
    <xf numFmtId="176" fontId="62" fillId="28" borderId="61" xfId="528" applyNumberFormat="1" applyFont="1" applyFill="1" applyBorder="1" applyAlignment="1">
      <alignment horizontal="left" vertical="center" shrinkToFit="1"/>
    </xf>
    <xf numFmtId="180" fontId="62" fillId="28" borderId="61" xfId="528" applyNumberFormat="1" applyFont="1" applyFill="1" applyBorder="1" applyAlignment="1">
      <alignment horizontal="right" vertical="center" shrinkToFit="1"/>
    </xf>
    <xf numFmtId="180" fontId="62" fillId="28" borderId="67" xfId="528" applyNumberFormat="1" applyFont="1" applyFill="1" applyBorder="1" applyAlignment="1">
      <alignment horizontal="right" vertical="center" shrinkToFit="1"/>
    </xf>
    <xf numFmtId="176" fontId="62" fillId="28" borderId="104" xfId="528" applyNumberFormat="1" applyFont="1" applyFill="1" applyBorder="1" applyAlignment="1">
      <alignment horizontal="left" vertical="center" shrinkToFit="1"/>
    </xf>
    <xf numFmtId="176" fontId="62" fillId="28" borderId="103" xfId="528" applyNumberFormat="1" applyFont="1" applyFill="1" applyBorder="1" applyAlignment="1">
      <alignment horizontal="left" vertical="center" shrinkToFit="1"/>
    </xf>
    <xf numFmtId="176" fontId="62" fillId="28" borderId="63" xfId="528" applyNumberFormat="1" applyFont="1" applyFill="1" applyBorder="1" applyAlignment="1">
      <alignment horizontal="right" vertical="center" shrinkToFit="1"/>
    </xf>
    <xf numFmtId="180" fontId="62" fillId="28" borderId="103" xfId="528" applyNumberFormat="1" applyFont="1" applyFill="1" applyBorder="1" applyAlignment="1">
      <alignment horizontal="right" vertical="center" shrinkToFit="1"/>
    </xf>
    <xf numFmtId="180" fontId="62" fillId="28" borderId="151" xfId="528" applyNumberFormat="1" applyFont="1" applyFill="1" applyBorder="1" applyAlignment="1">
      <alignment horizontal="right" vertical="center" shrinkToFit="1"/>
    </xf>
    <xf numFmtId="176" fontId="79" fillId="28" borderId="92" xfId="528" applyNumberFormat="1" applyFont="1" applyFill="1" applyBorder="1" applyAlignment="1">
      <alignment horizontal="center" vertical="center" shrinkToFit="1"/>
    </xf>
    <xf numFmtId="176" fontId="79" fillId="28" borderId="90" xfId="528" applyNumberFormat="1" applyFont="1" applyFill="1" applyBorder="1" applyAlignment="1">
      <alignment horizontal="center" vertical="center" shrinkToFit="1"/>
    </xf>
    <xf numFmtId="180" fontId="79" fillId="28" borderId="90" xfId="528" applyNumberFormat="1" applyFont="1" applyFill="1" applyBorder="1" applyAlignment="1">
      <alignment horizontal="right" vertical="center" shrinkToFit="1"/>
    </xf>
    <xf numFmtId="180" fontId="79" fillId="28" borderId="153" xfId="528" applyNumberFormat="1" applyFont="1" applyFill="1" applyBorder="1" applyAlignment="1">
      <alignment horizontal="right" vertical="center" shrinkToFit="1"/>
    </xf>
    <xf numFmtId="176" fontId="79" fillId="25" borderId="119" xfId="528" applyNumberFormat="1" applyFont="1" applyFill="1" applyBorder="1" applyAlignment="1">
      <alignment horizontal="left" vertical="center" shrinkToFit="1"/>
    </xf>
    <xf numFmtId="176" fontId="79" fillId="25" borderId="115" xfId="528" applyNumberFormat="1" applyFont="1" applyFill="1" applyBorder="1" applyAlignment="1">
      <alignment horizontal="left" vertical="center" shrinkToFit="1"/>
    </xf>
    <xf numFmtId="180" fontId="79" fillId="24" borderId="62" xfId="528" applyNumberFormat="1" applyFont="1" applyFill="1" applyBorder="1" applyAlignment="1">
      <alignment horizontal="right" vertical="center" shrinkToFit="1"/>
    </xf>
    <xf numFmtId="180" fontId="79" fillId="24" borderId="68" xfId="528" applyNumberFormat="1" applyFont="1" applyFill="1" applyBorder="1" applyAlignment="1">
      <alignment horizontal="right" vertical="center" shrinkToFit="1"/>
    </xf>
    <xf numFmtId="176" fontId="62" fillId="28" borderId="74" xfId="528" applyNumberFormat="1" applyFont="1" applyFill="1" applyBorder="1" applyAlignment="1">
      <alignment horizontal="left" vertical="center" shrinkToFit="1"/>
    </xf>
    <xf numFmtId="176" fontId="62" fillId="28" borderId="117" xfId="528" applyNumberFormat="1" applyFont="1" applyFill="1" applyBorder="1" applyAlignment="1">
      <alignment horizontal="left" vertical="center" shrinkToFit="1"/>
    </xf>
    <xf numFmtId="176" fontId="62" fillId="28" borderId="118" xfId="528" applyNumberFormat="1" applyFont="1" applyFill="1" applyBorder="1" applyAlignment="1">
      <alignment horizontal="left" vertical="center" shrinkToFit="1"/>
    </xf>
    <xf numFmtId="176" fontId="62" fillId="28" borderId="98" xfId="528" applyNumberFormat="1" applyFont="1" applyFill="1" applyBorder="1" applyAlignment="1">
      <alignment horizontal="right" vertical="center" shrinkToFit="1"/>
    </xf>
    <xf numFmtId="176" fontId="62" fillId="0" borderId="145" xfId="0" applyNumberFormat="1" applyFont="1" applyBorder="1" applyAlignment="1">
      <alignment horizontal="center" vertical="center" wrapText="1" shrinkToFit="1"/>
    </xf>
    <xf numFmtId="178" fontId="62" fillId="0" borderId="25" xfId="0" applyNumberFormat="1" applyFont="1" applyBorder="1" applyAlignment="1">
      <alignment horizontal="center" vertical="center" shrinkToFit="1"/>
    </xf>
    <xf numFmtId="178" fontId="62" fillId="0" borderId="11" xfId="0" applyNumberFormat="1" applyFont="1" applyBorder="1" applyAlignment="1">
      <alignment horizontal="center" vertical="center" shrinkToFit="1"/>
    </xf>
    <xf numFmtId="178" fontId="62" fillId="0" borderId="35" xfId="0" applyNumberFormat="1" applyFont="1" applyBorder="1" applyAlignment="1">
      <alignment horizontal="center" vertical="center" shrinkToFit="1"/>
    </xf>
    <xf numFmtId="176" fontId="80" fillId="0" borderId="118" xfId="528" applyNumberFormat="1" applyFont="1" applyFill="1" applyBorder="1" applyAlignment="1">
      <alignment horizontal="center" vertical="center" shrinkToFit="1"/>
    </xf>
    <xf numFmtId="176" fontId="80" fillId="28" borderId="62" xfId="528" applyNumberFormat="1" applyFont="1" applyFill="1" applyBorder="1" applyAlignment="1">
      <alignment horizontal="center" vertical="center" shrinkToFit="1"/>
    </xf>
    <xf numFmtId="180" fontId="80" fillId="28" borderId="118" xfId="528" applyNumberFormat="1" applyFont="1" applyFill="1" applyBorder="1" applyAlignment="1">
      <alignment horizontal="right" vertical="center" shrinkToFit="1"/>
    </xf>
    <xf numFmtId="180" fontId="80" fillId="28" borderId="157" xfId="528" applyNumberFormat="1" applyFont="1" applyFill="1" applyBorder="1" applyAlignment="1">
      <alignment horizontal="right" vertical="center" shrinkToFit="1"/>
    </xf>
    <xf numFmtId="176" fontId="62" fillId="28" borderId="97" xfId="528" applyNumberFormat="1" applyFont="1" applyFill="1" applyBorder="1" applyAlignment="1">
      <alignment horizontal="left" vertical="center" shrinkToFit="1"/>
    </xf>
    <xf numFmtId="176" fontId="62" fillId="28" borderId="98" xfId="528" applyNumberFormat="1" applyFont="1" applyFill="1" applyBorder="1" applyAlignment="1">
      <alignment horizontal="left" vertical="center" shrinkToFit="1"/>
    </xf>
    <xf numFmtId="176" fontId="62" fillId="28" borderId="103" xfId="528" applyNumberFormat="1" applyFont="1" applyFill="1" applyBorder="1" applyAlignment="1">
      <alignment horizontal="right" vertical="center" shrinkToFit="1"/>
    </xf>
    <xf numFmtId="176" fontId="79" fillId="25" borderId="94" xfId="528" applyNumberFormat="1" applyFont="1" applyFill="1" applyBorder="1" applyAlignment="1">
      <alignment horizontal="left" vertical="center" shrinkToFit="1"/>
    </xf>
    <xf numFmtId="176" fontId="79" fillId="25" borderId="95" xfId="528" applyNumberFormat="1" applyFont="1" applyFill="1" applyBorder="1" applyAlignment="1">
      <alignment horizontal="left" vertical="center" shrinkToFit="1"/>
    </xf>
    <xf numFmtId="180" fontId="79" fillId="24" borderId="60" xfId="528" applyNumberFormat="1" applyFont="1" applyFill="1" applyBorder="1" applyAlignment="1">
      <alignment horizontal="right" vertical="center" shrinkToFit="1"/>
    </xf>
    <xf numFmtId="180" fontId="79" fillId="24" borderId="66" xfId="528" applyNumberFormat="1" applyFont="1" applyFill="1" applyBorder="1" applyAlignment="1">
      <alignment horizontal="right" vertical="center" shrinkToFit="1"/>
    </xf>
    <xf numFmtId="176" fontId="62" fillId="28" borderId="118" xfId="528" applyNumberFormat="1" applyFont="1" applyFill="1" applyBorder="1" applyAlignment="1">
      <alignment horizontal="right" vertical="center" shrinkToFit="1"/>
    </xf>
    <xf numFmtId="176" fontId="80" fillId="0" borderId="145" xfId="0" applyNumberFormat="1" applyFont="1" applyBorder="1" applyAlignment="1">
      <alignment horizontal="center" vertical="center" wrapText="1" shrinkToFit="1"/>
    </xf>
    <xf numFmtId="178" fontId="80" fillId="0" borderId="145" xfId="528" applyNumberFormat="1" applyFont="1" applyFill="1" applyBorder="1" applyAlignment="1">
      <alignment horizontal="center" vertical="center" shrinkToFit="1"/>
    </xf>
    <xf numFmtId="178" fontId="80" fillId="0" borderId="11" xfId="528" applyNumberFormat="1" applyFont="1" applyFill="1" applyBorder="1" applyAlignment="1">
      <alignment horizontal="center" vertical="center" shrinkToFit="1"/>
    </xf>
    <xf numFmtId="178" fontId="80" fillId="0" borderId="35" xfId="528" applyNumberFormat="1" applyFont="1" applyFill="1" applyBorder="1" applyAlignment="1">
      <alignment horizontal="center" vertical="center" shrinkToFit="1"/>
    </xf>
    <xf numFmtId="1" fontId="80" fillId="0" borderId="25" xfId="0" applyNumberFormat="1" applyFont="1" applyBorder="1" applyAlignment="1">
      <alignment horizontal="center" vertical="center" shrinkToFit="1"/>
    </xf>
    <xf numFmtId="1" fontId="80" fillId="0" borderId="11" xfId="0" applyNumberFormat="1" applyFont="1" applyBorder="1" applyAlignment="1">
      <alignment horizontal="center" vertical="center" shrinkToFit="1"/>
    </xf>
    <xf numFmtId="1" fontId="80" fillId="0" borderId="35" xfId="0" applyNumberFormat="1" applyFont="1" applyBorder="1" applyAlignment="1">
      <alignment horizontal="center" vertical="center" shrinkToFit="1"/>
    </xf>
    <xf numFmtId="180" fontId="81" fillId="24" borderId="95" xfId="528" applyNumberFormat="1" applyFont="1" applyFill="1" applyBorder="1" applyAlignment="1">
      <alignment horizontal="right" vertical="center" shrinkToFit="1"/>
    </xf>
    <xf numFmtId="180" fontId="81" fillId="24" borderId="96" xfId="528" applyNumberFormat="1" applyFont="1" applyFill="1" applyBorder="1" applyAlignment="1">
      <alignment horizontal="right" vertical="center" shrinkToFit="1"/>
    </xf>
    <xf numFmtId="176" fontId="80" fillId="28" borderId="85" xfId="528" applyNumberFormat="1" applyFont="1" applyFill="1" applyBorder="1" applyAlignment="1">
      <alignment horizontal="left" vertical="center" shrinkToFit="1"/>
    </xf>
    <xf numFmtId="176" fontId="80" fillId="28" borderId="84" xfId="528" applyNumberFormat="1" applyFont="1" applyFill="1" applyBorder="1" applyAlignment="1">
      <alignment horizontal="left" vertical="center" shrinkToFit="1"/>
    </xf>
    <xf numFmtId="176" fontId="80" fillId="28" borderId="84" xfId="528" applyNumberFormat="1" applyFont="1" applyFill="1" applyBorder="1" applyAlignment="1">
      <alignment horizontal="right" vertical="center" shrinkToFit="1"/>
    </xf>
    <xf numFmtId="176" fontId="80" fillId="28" borderId="88" xfId="528" applyNumberFormat="1" applyFont="1" applyFill="1" applyBorder="1" applyAlignment="1">
      <alignment vertical="center" shrinkToFit="1"/>
    </xf>
    <xf numFmtId="176" fontId="80" fillId="28" borderId="62" xfId="528" applyNumberFormat="1" applyFont="1" applyFill="1" applyBorder="1" applyAlignment="1">
      <alignment vertical="center" shrinkToFit="1"/>
    </xf>
    <xf numFmtId="176" fontId="80" fillId="28" borderId="118" xfId="528" applyNumberFormat="1" applyFont="1" applyFill="1" applyBorder="1" applyAlignment="1">
      <alignment horizontal="center" vertical="center" shrinkToFit="1"/>
    </xf>
    <xf numFmtId="176" fontId="81" fillId="26" borderId="74" xfId="528" applyNumberFormat="1" applyFont="1" applyFill="1" applyBorder="1" applyAlignment="1">
      <alignment horizontal="left" vertical="center" shrinkToFit="1"/>
    </xf>
    <xf numFmtId="176" fontId="81" fillId="26" borderId="61" xfId="528" applyNumberFormat="1" applyFont="1" applyFill="1" applyBorder="1" applyAlignment="1">
      <alignment horizontal="left" vertical="center" shrinkToFit="1"/>
    </xf>
    <xf numFmtId="180" fontId="81" fillId="24" borderId="61" xfId="528" applyNumberFormat="1" applyFont="1" applyFill="1" applyBorder="1" applyAlignment="1">
      <alignment horizontal="right" vertical="center" shrinkToFit="1"/>
    </xf>
    <xf numFmtId="180" fontId="81" fillId="24" borderId="67" xfId="528" applyNumberFormat="1" applyFont="1" applyFill="1" applyBorder="1" applyAlignment="1">
      <alignment horizontal="right" vertical="center" shrinkToFit="1"/>
    </xf>
    <xf numFmtId="176" fontId="81" fillId="0" borderId="210" xfId="528" applyNumberFormat="1" applyFont="1" applyFill="1" applyBorder="1" applyAlignment="1">
      <alignment horizontal="center" vertical="center" shrinkToFit="1"/>
    </xf>
    <xf numFmtId="176" fontId="81" fillId="0" borderId="211" xfId="528" applyNumberFormat="1" applyFont="1" applyFill="1" applyBorder="1" applyAlignment="1">
      <alignment horizontal="center" vertical="center" shrinkToFit="1"/>
    </xf>
    <xf numFmtId="180" fontId="81" fillId="0" borderId="211" xfId="528" applyNumberFormat="1" applyFont="1" applyFill="1" applyBorder="1" applyAlignment="1">
      <alignment horizontal="right" vertical="center" shrinkToFit="1"/>
    </xf>
    <xf numFmtId="180" fontId="81" fillId="0" borderId="212" xfId="528" applyNumberFormat="1" applyFont="1" applyFill="1" applyBorder="1" applyAlignment="1">
      <alignment horizontal="right" vertical="center" shrinkToFit="1"/>
    </xf>
    <xf numFmtId="0" fontId="80" fillId="0" borderId="11" xfId="0" applyFont="1" applyBorder="1" applyAlignment="1">
      <alignment horizontal="center" vertical="center" wrapText="1" shrinkToFit="1"/>
    </xf>
    <xf numFmtId="0" fontId="80" fillId="0" borderId="141" xfId="0" applyFont="1" applyBorder="1" applyAlignment="1">
      <alignment horizontal="center" vertical="center" wrapText="1" shrinkToFit="1"/>
    </xf>
    <xf numFmtId="178" fontId="80" fillId="0" borderId="25" xfId="0" applyNumberFormat="1" applyFont="1" applyBorder="1" applyAlignment="1">
      <alignment horizontal="center" vertical="center" shrinkToFit="1"/>
    </xf>
    <xf numFmtId="178" fontId="80" fillId="0" borderId="11" xfId="0" applyNumberFormat="1" applyFont="1" applyBorder="1" applyAlignment="1">
      <alignment horizontal="center" vertical="center" shrinkToFit="1"/>
    </xf>
    <xf numFmtId="178" fontId="80" fillId="0" borderId="141" xfId="0" applyNumberFormat="1" applyFont="1" applyBorder="1" applyAlignment="1">
      <alignment horizontal="center" vertical="center" shrinkToFit="1"/>
    </xf>
    <xf numFmtId="178" fontId="80" fillId="0" borderId="25" xfId="528" applyNumberFormat="1" applyFont="1" applyFill="1" applyBorder="1" applyAlignment="1">
      <alignment horizontal="center" vertical="center" shrinkToFit="1"/>
    </xf>
    <xf numFmtId="178" fontId="80" fillId="0" borderId="141" xfId="528" applyNumberFormat="1" applyFont="1" applyFill="1" applyBorder="1" applyAlignment="1">
      <alignment horizontal="center" vertical="center" shrinkToFit="1"/>
    </xf>
    <xf numFmtId="1" fontId="80" fillId="0" borderId="141" xfId="0" applyNumberFormat="1" applyFont="1" applyBorder="1" applyAlignment="1">
      <alignment horizontal="center" vertical="center" shrinkToFit="1"/>
    </xf>
    <xf numFmtId="180" fontId="80" fillId="0" borderId="0" xfId="528" applyNumberFormat="1" applyFont="1" applyFill="1" applyBorder="1" applyAlignment="1">
      <alignment horizontal="right" vertical="center" shrinkToFit="1"/>
    </xf>
    <xf numFmtId="176" fontId="80" fillId="0" borderId="34" xfId="4561" applyNumberFormat="1" applyFont="1" applyFill="1" applyBorder="1" applyAlignment="1">
      <alignment horizontal="left" vertical="center" shrinkToFit="1"/>
    </xf>
    <xf numFmtId="176" fontId="80" fillId="0" borderId="0" xfId="4561" applyNumberFormat="1" applyFont="1" applyFill="1" applyBorder="1" applyAlignment="1">
      <alignment horizontal="left" vertical="center" shrinkToFit="1"/>
    </xf>
    <xf numFmtId="176" fontId="80" fillId="0" borderId="0" xfId="4561" applyNumberFormat="1" applyFont="1" applyFill="1" applyBorder="1" applyAlignment="1">
      <alignment horizontal="right" vertical="center" shrinkToFit="1"/>
    </xf>
    <xf numFmtId="176" fontId="81" fillId="25" borderId="40" xfId="4561" applyNumberFormat="1" applyFont="1" applyFill="1" applyBorder="1" applyAlignment="1">
      <alignment horizontal="left" vertical="center" shrinkToFit="1"/>
    </xf>
    <xf numFmtId="176" fontId="81" fillId="25" borderId="15" xfId="4561" applyNumberFormat="1" applyFont="1" applyFill="1" applyBorder="1" applyAlignment="1">
      <alignment horizontal="left" vertical="center" shrinkToFit="1"/>
    </xf>
    <xf numFmtId="180" fontId="81" fillId="25" borderId="15" xfId="528" applyNumberFormat="1" applyFont="1" applyFill="1" applyBorder="1" applyAlignment="1">
      <alignment horizontal="right" vertical="center" shrinkToFit="1"/>
    </xf>
    <xf numFmtId="176" fontId="80" fillId="0" borderId="0" xfId="4561" applyNumberFormat="1" applyFont="1" applyFill="1" applyBorder="1" applyAlignment="1">
      <alignment vertical="center" shrinkToFit="1"/>
    </xf>
    <xf numFmtId="1" fontId="80" fillId="0" borderId="40" xfId="0" applyNumberFormat="1" applyFont="1" applyBorder="1" applyAlignment="1">
      <alignment horizontal="center" vertical="center" shrinkToFit="1"/>
    </xf>
    <xf numFmtId="1" fontId="80" fillId="0" borderId="34" xfId="0" applyNumberFormat="1" applyFont="1" applyBorder="1" applyAlignment="1">
      <alignment horizontal="center" vertical="center" shrinkToFit="1"/>
    </xf>
    <xf numFmtId="1" fontId="80" fillId="0" borderId="36" xfId="0" applyNumberFormat="1" applyFont="1" applyBorder="1" applyAlignment="1">
      <alignment horizontal="center" vertical="center" shrinkToFit="1"/>
    </xf>
    <xf numFmtId="176" fontId="81" fillId="0" borderId="82" xfId="528" applyNumberFormat="1" applyFont="1" applyFill="1" applyBorder="1" applyAlignment="1">
      <alignment horizontal="center" vertical="center" shrinkToFit="1"/>
    </xf>
    <xf numFmtId="176" fontId="81" fillId="0" borderId="19" xfId="528" applyNumberFormat="1" applyFont="1" applyFill="1" applyBorder="1" applyAlignment="1">
      <alignment horizontal="center" vertical="center" shrinkToFit="1"/>
    </xf>
    <xf numFmtId="180" fontId="81" fillId="0" borderId="19" xfId="528" applyNumberFormat="1" applyFont="1" applyFill="1" applyBorder="1" applyAlignment="1">
      <alignment horizontal="right" vertical="center" shrinkToFit="1"/>
    </xf>
    <xf numFmtId="180" fontId="81" fillId="0" borderId="83" xfId="528" applyNumberFormat="1" applyFont="1" applyFill="1" applyBorder="1" applyAlignment="1">
      <alignment horizontal="right" vertical="center" shrinkToFit="1"/>
    </xf>
    <xf numFmtId="178" fontId="80" fillId="0" borderId="25" xfId="528" applyNumberFormat="1" applyFont="1" applyBorder="1" applyAlignment="1">
      <alignment horizontal="center" vertical="center" wrapText="1"/>
    </xf>
    <xf numFmtId="178" fontId="80" fillId="0" borderId="11" xfId="528" applyNumberFormat="1" applyFont="1" applyBorder="1" applyAlignment="1">
      <alignment horizontal="center" vertical="center" wrapText="1"/>
    </xf>
    <xf numFmtId="178" fontId="80" fillId="0" borderId="141" xfId="528" applyNumberFormat="1" applyFont="1" applyBorder="1" applyAlignment="1">
      <alignment horizontal="center" vertical="center" wrapText="1"/>
    </xf>
    <xf numFmtId="1" fontId="80" fillId="0" borderId="25" xfId="528" applyNumberFormat="1" applyFont="1" applyFill="1" applyBorder="1" applyAlignment="1">
      <alignment horizontal="center" vertical="center" shrinkToFit="1"/>
    </xf>
    <xf numFmtId="1" fontId="80" fillId="0" borderId="11" xfId="528" applyNumberFormat="1" applyFont="1" applyFill="1" applyBorder="1" applyAlignment="1">
      <alignment horizontal="center" vertical="center" shrinkToFit="1"/>
    </xf>
    <xf numFmtId="1" fontId="80" fillId="0" borderId="35" xfId="528" applyNumberFormat="1" applyFont="1" applyFill="1" applyBorder="1" applyAlignment="1">
      <alignment horizontal="center" vertical="center" shrinkToFit="1"/>
    </xf>
    <xf numFmtId="176" fontId="80" fillId="0" borderId="120" xfId="528" applyNumberFormat="1" applyFont="1" applyFill="1" applyBorder="1" applyAlignment="1">
      <alignment horizontal="left" vertical="center" shrinkToFit="1"/>
    </xf>
    <xf numFmtId="176" fontId="80" fillId="0" borderId="116" xfId="528" applyNumberFormat="1" applyFont="1" applyFill="1" applyBorder="1" applyAlignment="1">
      <alignment horizontal="left" vertical="center" shrinkToFit="1"/>
    </xf>
    <xf numFmtId="176" fontId="80" fillId="0" borderId="116" xfId="528" applyNumberFormat="1" applyFont="1" applyFill="1" applyBorder="1" applyAlignment="1">
      <alignment horizontal="right" vertical="center" shrinkToFit="1"/>
    </xf>
    <xf numFmtId="180" fontId="80" fillId="0" borderId="116" xfId="528" applyNumberFormat="1" applyFont="1" applyFill="1" applyBorder="1" applyAlignment="1">
      <alignment horizontal="right" vertical="center" shrinkToFit="1"/>
    </xf>
    <xf numFmtId="180" fontId="80" fillId="0" borderId="159" xfId="528" applyNumberFormat="1" applyFont="1" applyFill="1" applyBorder="1" applyAlignment="1">
      <alignment horizontal="right" vertical="center" shrinkToFit="1"/>
    </xf>
    <xf numFmtId="176" fontId="80" fillId="0" borderId="202" xfId="528" applyNumberFormat="1" applyFont="1" applyFill="1" applyBorder="1" applyAlignment="1">
      <alignment horizontal="left" vertical="center" shrinkToFit="1"/>
    </xf>
    <xf numFmtId="176" fontId="80" fillId="0" borderId="140" xfId="528" applyNumberFormat="1" applyFont="1" applyFill="1" applyBorder="1" applyAlignment="1">
      <alignment horizontal="left" vertical="center" shrinkToFit="1"/>
    </xf>
    <xf numFmtId="176" fontId="80" fillId="0" borderId="140" xfId="528" applyNumberFormat="1" applyFont="1" applyFill="1" applyBorder="1" applyAlignment="1">
      <alignment horizontal="right" vertical="center" shrinkToFit="1"/>
    </xf>
    <xf numFmtId="176" fontId="80" fillId="0" borderId="72" xfId="528" applyNumberFormat="1" applyFont="1" applyFill="1" applyBorder="1" applyAlignment="1">
      <alignment vertical="center" shrinkToFit="1"/>
    </xf>
    <xf numFmtId="180" fontId="80" fillId="0" borderId="140" xfId="528" applyNumberFormat="1" applyFont="1" applyFill="1" applyBorder="1" applyAlignment="1">
      <alignment horizontal="right" vertical="center" shrinkToFit="1"/>
    </xf>
    <xf numFmtId="180" fontId="80" fillId="0" borderId="203" xfId="528" applyNumberFormat="1" applyFont="1" applyFill="1" applyBorder="1" applyAlignment="1">
      <alignment horizontal="right" vertical="center" shrinkToFit="1"/>
    </xf>
    <xf numFmtId="176" fontId="80" fillId="0" borderId="176" xfId="528" applyNumberFormat="1" applyFont="1" applyFill="1" applyBorder="1" applyAlignment="1">
      <alignment horizontal="left" vertical="center" shrinkToFit="1"/>
    </xf>
    <xf numFmtId="176" fontId="80" fillId="0" borderId="177" xfId="528" applyNumberFormat="1" applyFont="1" applyFill="1" applyBorder="1" applyAlignment="1">
      <alignment horizontal="left" vertical="center" shrinkToFit="1"/>
    </xf>
    <xf numFmtId="176" fontId="80" fillId="0" borderId="177" xfId="528" applyNumberFormat="1" applyFont="1" applyFill="1" applyBorder="1" applyAlignment="1">
      <alignment horizontal="right" vertical="center" shrinkToFit="1"/>
    </xf>
    <xf numFmtId="176" fontId="80" fillId="0" borderId="177" xfId="528" applyNumberFormat="1" applyFont="1" applyFill="1" applyBorder="1" applyAlignment="1">
      <alignment vertical="center" shrinkToFit="1"/>
    </xf>
    <xf numFmtId="180" fontId="80" fillId="0" borderId="177" xfId="528" applyNumberFormat="1" applyFont="1" applyFill="1" applyBorder="1" applyAlignment="1">
      <alignment horizontal="right" vertical="center" shrinkToFit="1"/>
    </xf>
    <xf numFmtId="180" fontId="80" fillId="0" borderId="179" xfId="528" applyNumberFormat="1" applyFont="1" applyFill="1" applyBorder="1" applyAlignment="1">
      <alignment horizontal="right" vertical="center" shrinkToFit="1"/>
    </xf>
    <xf numFmtId="176" fontId="81" fillId="25" borderId="119" xfId="528" applyNumberFormat="1" applyFont="1" applyFill="1" applyBorder="1" applyAlignment="1">
      <alignment horizontal="left" vertical="center" shrinkToFit="1"/>
    </xf>
    <xf numFmtId="176" fontId="81" fillId="25" borderId="115" xfId="528" applyNumberFormat="1" applyFont="1" applyFill="1" applyBorder="1" applyAlignment="1">
      <alignment horizontal="left" vertical="center" shrinkToFit="1"/>
    </xf>
    <xf numFmtId="180" fontId="81" fillId="25" borderId="173" xfId="528" applyNumberFormat="1" applyFont="1" applyFill="1" applyBorder="1" applyAlignment="1">
      <alignment horizontal="right" vertical="center" shrinkToFit="1"/>
    </xf>
    <xf numFmtId="180" fontId="81" fillId="25" borderId="174" xfId="528" applyNumberFormat="1" applyFont="1" applyFill="1" applyBorder="1" applyAlignment="1">
      <alignment horizontal="right" vertical="center" shrinkToFit="1"/>
    </xf>
    <xf numFmtId="176" fontId="80" fillId="0" borderId="119" xfId="4561" applyNumberFormat="1" applyFont="1" applyFill="1" applyBorder="1" applyAlignment="1">
      <alignment horizontal="left" vertical="center" shrinkToFit="1"/>
    </xf>
    <xf numFmtId="176" fontId="80" fillId="0" borderId="115" xfId="4561" applyNumberFormat="1" applyFont="1" applyFill="1" applyBorder="1" applyAlignment="1">
      <alignment horizontal="left" vertical="center" shrinkToFit="1"/>
    </xf>
    <xf numFmtId="176" fontId="80" fillId="0" borderId="115" xfId="4561" applyNumberFormat="1" applyFont="1" applyFill="1" applyBorder="1" applyAlignment="1">
      <alignment horizontal="right" vertical="center" shrinkToFit="1"/>
    </xf>
    <xf numFmtId="180" fontId="80" fillId="0" borderId="62" xfId="528" applyNumberFormat="1" applyFont="1" applyFill="1" applyBorder="1" applyAlignment="1">
      <alignment horizontal="right" vertical="center" shrinkToFit="1"/>
    </xf>
    <xf numFmtId="180" fontId="80" fillId="0" borderId="68" xfId="528" applyNumberFormat="1" applyFont="1" applyFill="1" applyBorder="1" applyAlignment="1">
      <alignment horizontal="right" vertical="center" shrinkToFit="1"/>
    </xf>
    <xf numFmtId="176" fontId="80" fillId="0" borderId="117" xfId="528" applyNumberFormat="1" applyFont="1" applyFill="1" applyBorder="1" applyAlignment="1">
      <alignment horizontal="left" vertical="center" shrinkToFit="1"/>
    </xf>
    <xf numFmtId="176" fontId="80" fillId="0" borderId="118" xfId="528" applyNumberFormat="1" applyFont="1" applyFill="1" applyBorder="1" applyAlignment="1">
      <alignment horizontal="left" vertical="center" shrinkToFit="1"/>
    </xf>
    <xf numFmtId="176" fontId="80" fillId="0" borderId="118" xfId="528" applyNumberFormat="1" applyFont="1" applyFill="1" applyBorder="1" applyAlignment="1">
      <alignment vertical="center" shrinkToFit="1"/>
    </xf>
    <xf numFmtId="176" fontId="80" fillId="0" borderId="120" xfId="4561" applyNumberFormat="1" applyFont="1" applyFill="1" applyBorder="1" applyAlignment="1">
      <alignment horizontal="left" vertical="center" shrinkToFit="1"/>
    </xf>
    <xf numFmtId="176" fontId="80" fillId="0" borderId="116" xfId="4561" applyNumberFormat="1" applyFont="1" applyFill="1" applyBorder="1" applyAlignment="1">
      <alignment horizontal="left" vertical="center" shrinkToFit="1"/>
    </xf>
    <xf numFmtId="176" fontId="80" fillId="0" borderId="116" xfId="4561" applyNumberFormat="1" applyFont="1" applyFill="1" applyBorder="1" applyAlignment="1">
      <alignment horizontal="right" vertical="center" shrinkToFit="1"/>
    </xf>
    <xf numFmtId="176" fontId="80" fillId="0" borderId="118" xfId="4561" applyNumberFormat="1" applyFont="1" applyFill="1" applyBorder="1" applyAlignment="1">
      <alignment vertical="center" shrinkToFit="1"/>
    </xf>
    <xf numFmtId="180" fontId="80" fillId="0" borderId="171" xfId="528" applyNumberFormat="1" applyFont="1" applyFill="1" applyBorder="1" applyAlignment="1">
      <alignment horizontal="right" vertical="center" shrinkToFit="1"/>
    </xf>
    <xf numFmtId="180" fontId="80" fillId="0" borderId="172" xfId="528" applyNumberFormat="1" applyFont="1" applyFill="1" applyBorder="1" applyAlignment="1">
      <alignment horizontal="right" vertical="center" shrinkToFit="1"/>
    </xf>
    <xf numFmtId="176" fontId="80" fillId="0" borderId="204" xfId="4561" applyNumberFormat="1" applyFont="1" applyFill="1" applyBorder="1" applyAlignment="1">
      <alignment horizontal="left" vertical="center" shrinkToFit="1"/>
    </xf>
    <xf numFmtId="176" fontId="80" fillId="0" borderId="205" xfId="4561" applyNumberFormat="1" applyFont="1" applyFill="1" applyBorder="1" applyAlignment="1">
      <alignment horizontal="left" vertical="center" shrinkToFit="1"/>
    </xf>
    <xf numFmtId="176" fontId="80" fillId="0" borderId="205" xfId="4561" applyNumberFormat="1" applyFont="1" applyFill="1" applyBorder="1" applyAlignment="1">
      <alignment horizontal="right" vertical="center" shrinkToFit="1"/>
    </xf>
    <xf numFmtId="180" fontId="80" fillId="0" borderId="208" xfId="528" applyNumberFormat="1" applyFont="1" applyFill="1" applyBorder="1" applyAlignment="1">
      <alignment horizontal="right" vertical="center" shrinkToFit="1"/>
    </xf>
    <xf numFmtId="180" fontId="80" fillId="0" borderId="209" xfId="528" applyNumberFormat="1" applyFont="1" applyFill="1" applyBorder="1" applyAlignment="1">
      <alignment horizontal="right" vertical="center" shrinkToFit="1"/>
    </xf>
    <xf numFmtId="176" fontId="80" fillId="0" borderId="176" xfId="4561" applyNumberFormat="1" applyFont="1" applyFill="1" applyBorder="1" applyAlignment="1">
      <alignment horizontal="left" vertical="center" shrinkToFit="1"/>
    </xf>
    <xf numFmtId="176" fontId="80" fillId="0" borderId="177" xfId="4561" applyNumberFormat="1" applyFont="1" applyFill="1" applyBorder="1" applyAlignment="1">
      <alignment horizontal="left" vertical="center" shrinkToFit="1"/>
    </xf>
    <xf numFmtId="176" fontId="80" fillId="0" borderId="177" xfId="4561" applyNumberFormat="1" applyFont="1" applyFill="1" applyBorder="1" applyAlignment="1">
      <alignment horizontal="right" vertical="center" shrinkToFit="1"/>
    </xf>
    <xf numFmtId="176" fontId="80" fillId="0" borderId="178" xfId="4561" applyNumberFormat="1" applyFont="1" applyFill="1" applyBorder="1" applyAlignment="1">
      <alignment vertical="center" shrinkToFit="1"/>
    </xf>
    <xf numFmtId="180" fontId="80" fillId="0" borderId="200" xfId="528" applyNumberFormat="1" applyFont="1" applyFill="1" applyBorder="1" applyAlignment="1">
      <alignment horizontal="right" vertical="center" shrinkToFit="1"/>
    </xf>
    <xf numFmtId="180" fontId="80" fillId="0" borderId="201" xfId="528" applyNumberFormat="1" applyFont="1" applyFill="1" applyBorder="1" applyAlignment="1">
      <alignment horizontal="right" vertical="center" shrinkToFit="1"/>
    </xf>
    <xf numFmtId="176" fontId="81" fillId="25" borderId="94" xfId="4561" applyNumberFormat="1" applyFont="1" applyFill="1" applyBorder="1" applyAlignment="1">
      <alignment horizontal="left" vertical="center" shrinkToFit="1"/>
    </xf>
    <xf numFmtId="176" fontId="81" fillId="25" borderId="95" xfId="4561" applyNumberFormat="1" applyFont="1" applyFill="1" applyBorder="1" applyAlignment="1">
      <alignment horizontal="left" vertical="center" shrinkToFit="1"/>
    </xf>
    <xf numFmtId="0" fontId="80" fillId="0" borderId="145" xfId="0" applyFont="1" applyBorder="1" applyAlignment="1">
      <alignment horizontal="center" vertical="center" wrapText="1" shrinkToFit="1"/>
    </xf>
    <xf numFmtId="0" fontId="80" fillId="0" borderId="35" xfId="0" applyFont="1" applyBorder="1" applyAlignment="1">
      <alignment horizontal="center" vertical="center" wrapText="1" shrinkToFit="1"/>
    </xf>
    <xf numFmtId="178" fontId="80" fillId="0" borderId="145" xfId="0" applyNumberFormat="1" applyFont="1" applyBorder="1" applyAlignment="1">
      <alignment horizontal="center" vertical="center" shrinkToFit="1"/>
    </xf>
    <xf numFmtId="178" fontId="80" fillId="0" borderId="35" xfId="0" applyNumberFormat="1" applyFont="1" applyBorder="1" applyAlignment="1">
      <alignment horizontal="center" vertical="center" shrinkToFit="1"/>
    </xf>
    <xf numFmtId="180" fontId="81" fillId="26" borderId="61" xfId="528" applyNumberFormat="1" applyFont="1" applyFill="1" applyBorder="1" applyAlignment="1">
      <alignment horizontal="right" vertical="center" shrinkToFit="1"/>
    </xf>
    <xf numFmtId="180" fontId="81" fillId="26" borderId="67" xfId="528" applyNumberFormat="1" applyFont="1" applyFill="1" applyBorder="1" applyAlignment="1">
      <alignment horizontal="right" vertical="center" shrinkToFit="1"/>
    </xf>
    <xf numFmtId="176" fontId="80" fillId="0" borderId="13" xfId="0" applyNumberFormat="1" applyFont="1" applyBorder="1" applyAlignment="1">
      <alignment horizontal="center" vertical="center" wrapText="1" shrinkToFit="1"/>
    </xf>
    <xf numFmtId="178" fontId="80" fillId="0" borderId="13" xfId="528" applyNumberFormat="1" applyFont="1" applyFill="1" applyBorder="1" applyAlignment="1">
      <alignment horizontal="center" vertical="center" shrinkToFit="1"/>
    </xf>
    <xf numFmtId="1" fontId="80" fillId="0" borderId="40" xfId="528" applyNumberFormat="1" applyFont="1" applyFill="1" applyBorder="1" applyAlignment="1">
      <alignment horizontal="center" vertical="center" shrinkToFit="1"/>
    </xf>
    <xf numFmtId="1" fontId="80" fillId="0" borderId="34" xfId="528" applyNumberFormat="1" applyFont="1" applyFill="1" applyBorder="1" applyAlignment="1">
      <alignment horizontal="center" vertical="center" shrinkToFit="1"/>
    </xf>
    <xf numFmtId="1" fontId="80" fillId="0" borderId="82" xfId="528" applyNumberFormat="1" applyFont="1" applyFill="1" applyBorder="1" applyAlignment="1">
      <alignment horizontal="center" vertical="center" shrinkToFit="1"/>
    </xf>
    <xf numFmtId="176" fontId="81" fillId="0" borderId="161" xfId="528" applyNumberFormat="1" applyFont="1" applyFill="1" applyBorder="1" applyAlignment="1">
      <alignment horizontal="center" vertical="center" shrinkToFit="1"/>
    </xf>
    <xf numFmtId="176" fontId="81" fillId="0" borderId="162" xfId="528" applyNumberFormat="1" applyFont="1" applyFill="1" applyBorder="1" applyAlignment="1">
      <alignment horizontal="center" vertical="center" shrinkToFit="1"/>
    </xf>
    <xf numFmtId="180" fontId="81" fillId="28" borderId="162" xfId="528" applyNumberFormat="1" applyFont="1" applyFill="1" applyBorder="1" applyAlignment="1">
      <alignment horizontal="right" vertical="center" shrinkToFit="1"/>
    </xf>
    <xf numFmtId="180" fontId="81" fillId="28" borderId="163" xfId="528" applyNumberFormat="1" applyFont="1" applyFill="1" applyBorder="1" applyAlignment="1">
      <alignment horizontal="right" vertical="center" shrinkToFit="1"/>
    </xf>
    <xf numFmtId="176" fontId="80" fillId="28" borderId="104" xfId="528" applyNumberFormat="1" applyFont="1" applyFill="1" applyBorder="1" applyAlignment="1">
      <alignment horizontal="left" vertical="center" shrinkToFit="1"/>
    </xf>
    <xf numFmtId="176" fontId="80" fillId="28" borderId="103" xfId="528" applyNumberFormat="1" applyFont="1" applyFill="1" applyBorder="1" applyAlignment="1">
      <alignment horizontal="left" vertical="center" shrinkToFit="1"/>
    </xf>
    <xf numFmtId="3" fontId="80" fillId="0" borderId="103" xfId="0" applyNumberFormat="1" applyFont="1" applyBorder="1" applyAlignment="1">
      <alignment vertical="center" shrinkToFit="1"/>
    </xf>
    <xf numFmtId="180" fontId="80" fillId="0" borderId="103" xfId="528" applyNumberFormat="1" applyFont="1" applyFill="1" applyBorder="1" applyAlignment="1">
      <alignment horizontal="right" vertical="center" shrinkToFit="1"/>
    </xf>
    <xf numFmtId="180" fontId="80" fillId="0" borderId="151" xfId="528" applyNumberFormat="1" applyFont="1" applyFill="1" applyBorder="1" applyAlignment="1">
      <alignment horizontal="right" vertical="center" shrinkToFit="1"/>
    </xf>
    <xf numFmtId="176" fontId="81" fillId="25" borderId="104" xfId="528" applyNumberFormat="1" applyFont="1" applyFill="1" applyBorder="1" applyAlignment="1">
      <alignment horizontal="left" vertical="center" shrinkToFit="1"/>
    </xf>
    <xf numFmtId="176" fontId="81" fillId="25" borderId="103" xfId="528" applyNumberFormat="1" applyFont="1" applyFill="1" applyBorder="1" applyAlignment="1">
      <alignment horizontal="left" vertical="center" shrinkToFit="1"/>
    </xf>
    <xf numFmtId="180" fontId="81" fillId="25" borderId="103" xfId="528" applyNumberFormat="1" applyFont="1" applyFill="1" applyBorder="1" applyAlignment="1">
      <alignment horizontal="right" vertical="center" shrinkToFit="1"/>
    </xf>
    <xf numFmtId="180" fontId="81" fillId="25" borderId="151" xfId="528" applyNumberFormat="1" applyFont="1" applyFill="1" applyBorder="1" applyAlignment="1">
      <alignment horizontal="right" vertical="center" shrinkToFit="1"/>
    </xf>
    <xf numFmtId="176" fontId="80" fillId="0" borderId="85" xfId="528" applyNumberFormat="1" applyFont="1" applyFill="1" applyBorder="1" applyAlignment="1">
      <alignment horizontal="left" vertical="center" shrinkToFit="1"/>
    </xf>
    <xf numFmtId="176" fontId="80" fillId="0" borderId="84" xfId="528" applyNumberFormat="1" applyFont="1" applyFill="1" applyBorder="1" applyAlignment="1">
      <alignment horizontal="left" vertical="center" shrinkToFit="1"/>
    </xf>
    <xf numFmtId="176" fontId="80" fillId="0" borderId="216" xfId="528" applyNumberFormat="1" applyFont="1" applyFill="1" applyBorder="1" applyAlignment="1">
      <alignment vertical="center" shrinkToFit="1"/>
    </xf>
    <xf numFmtId="176" fontId="80" fillId="28" borderId="61" xfId="528" applyNumberFormat="1" applyFont="1" applyFill="1" applyBorder="1" applyAlignment="1">
      <alignment horizontal="right" vertical="center" shrinkToFit="1"/>
    </xf>
    <xf numFmtId="176" fontId="62" fillId="0" borderId="120" xfId="528" applyNumberFormat="1" applyFont="1" applyFill="1" applyBorder="1" applyAlignment="1">
      <alignment horizontal="left" vertical="center" shrinkToFit="1"/>
    </xf>
    <xf numFmtId="176" fontId="62" fillId="0" borderId="116" xfId="528" applyNumberFormat="1" applyFont="1" applyFill="1" applyBorder="1" applyAlignment="1">
      <alignment horizontal="left" vertical="center" shrinkToFit="1"/>
    </xf>
    <xf numFmtId="176" fontId="62" fillId="0" borderId="118" xfId="528" applyNumberFormat="1" applyFont="1" applyFill="1" applyBorder="1" applyAlignment="1">
      <alignment horizontal="right" vertical="center" shrinkToFit="1"/>
    </xf>
    <xf numFmtId="176" fontId="62" fillId="0" borderId="103" xfId="528" applyNumberFormat="1" applyFont="1" applyFill="1" applyBorder="1" applyAlignment="1">
      <alignment horizontal="center" vertical="center" shrinkToFit="1"/>
    </xf>
    <xf numFmtId="180" fontId="62" fillId="0" borderId="103" xfId="528" applyNumberFormat="1" applyFont="1" applyFill="1" applyBorder="1" applyAlignment="1">
      <alignment horizontal="right" vertical="center" shrinkToFit="1"/>
    </xf>
    <xf numFmtId="180" fontId="62" fillId="0" borderId="151" xfId="528" applyNumberFormat="1" applyFont="1" applyFill="1" applyBorder="1" applyAlignment="1">
      <alignment horizontal="right" vertical="center" shrinkToFit="1"/>
    </xf>
    <xf numFmtId="176" fontId="62" fillId="0" borderId="119" xfId="528" applyNumberFormat="1" applyFont="1" applyFill="1" applyBorder="1" applyAlignment="1">
      <alignment horizontal="left" vertical="center" shrinkToFit="1"/>
    </xf>
    <xf numFmtId="176" fontId="62" fillId="0" borderId="115" xfId="528" applyNumberFormat="1" applyFont="1" applyFill="1" applyBorder="1" applyAlignment="1">
      <alignment horizontal="left" vertical="center" shrinkToFit="1"/>
    </xf>
    <xf numFmtId="176" fontId="62" fillId="0" borderId="62" xfId="528" applyNumberFormat="1" applyFont="1" applyFill="1" applyBorder="1" applyAlignment="1">
      <alignment horizontal="right" vertical="center" shrinkToFit="1"/>
    </xf>
    <xf numFmtId="180" fontId="62" fillId="0" borderId="115" xfId="528" applyNumberFormat="1" applyFont="1" applyFill="1" applyBorder="1" applyAlignment="1">
      <alignment horizontal="right" vertical="center" shrinkToFit="1"/>
    </xf>
    <xf numFmtId="180" fontId="62" fillId="0" borderId="160" xfId="528" applyNumberFormat="1" applyFont="1" applyFill="1" applyBorder="1" applyAlignment="1">
      <alignment horizontal="right" vertical="center" shrinkToFit="1"/>
    </xf>
    <xf numFmtId="176" fontId="62" fillId="0" borderId="74" xfId="528" applyNumberFormat="1" applyFont="1" applyFill="1" applyBorder="1" applyAlignment="1">
      <alignment horizontal="left" vertical="center" shrinkToFit="1"/>
    </xf>
    <xf numFmtId="176" fontId="62" fillId="0" borderId="61" xfId="528" applyNumberFormat="1" applyFont="1" applyFill="1" applyBorder="1" applyAlignment="1">
      <alignment horizontal="left" vertical="center" shrinkToFit="1"/>
    </xf>
    <xf numFmtId="176" fontId="62" fillId="0" borderId="61" xfId="528" applyNumberFormat="1" applyFont="1" applyFill="1" applyBorder="1" applyAlignment="1">
      <alignment horizontal="right" vertical="center" shrinkToFit="1"/>
    </xf>
    <xf numFmtId="176" fontId="62" fillId="0" borderId="62" xfId="528" applyNumberFormat="1" applyFont="1" applyFill="1" applyBorder="1" applyAlignment="1">
      <alignment horizontal="center" vertical="center" shrinkToFit="1"/>
    </xf>
    <xf numFmtId="180" fontId="62" fillId="0" borderId="61" xfId="528" applyNumberFormat="1" applyFont="1" applyFill="1" applyBorder="1" applyAlignment="1">
      <alignment horizontal="right" vertical="center" shrinkToFit="1"/>
    </xf>
    <xf numFmtId="180" fontId="62" fillId="0" borderId="67" xfId="528" applyNumberFormat="1" applyFont="1" applyFill="1" applyBorder="1" applyAlignment="1">
      <alignment horizontal="right" vertical="center" shrinkToFit="1"/>
    </xf>
    <xf numFmtId="176" fontId="62" fillId="0" borderId="226" xfId="528" applyNumberFormat="1" applyFont="1" applyFill="1" applyBorder="1" applyAlignment="1">
      <alignment horizontal="left" vertical="center" shrinkToFit="1"/>
    </xf>
    <xf numFmtId="176" fontId="62" fillId="0" borderId="227" xfId="528" applyNumberFormat="1" applyFont="1" applyFill="1" applyBorder="1" applyAlignment="1">
      <alignment horizontal="left" vertical="center" shrinkToFit="1"/>
    </xf>
    <xf numFmtId="176" fontId="62" fillId="0" borderId="227" xfId="528" applyNumberFormat="1" applyFont="1" applyFill="1" applyBorder="1" applyAlignment="1">
      <alignment horizontal="right" vertical="center" shrinkToFit="1"/>
    </xf>
    <xf numFmtId="180" fontId="62" fillId="0" borderId="228" xfId="528" applyNumberFormat="1" applyFont="1" applyFill="1" applyBorder="1" applyAlignment="1">
      <alignment horizontal="right" vertical="center" shrinkToFit="1"/>
    </xf>
    <xf numFmtId="180" fontId="62" fillId="0" borderId="229" xfId="528" applyNumberFormat="1" applyFont="1" applyFill="1" applyBorder="1" applyAlignment="1">
      <alignment horizontal="right" vertical="center" shrinkToFit="1"/>
    </xf>
    <xf numFmtId="176" fontId="79" fillId="0" borderId="104" xfId="528" applyNumberFormat="1" applyFont="1" applyFill="1" applyBorder="1" applyAlignment="1">
      <alignment horizontal="left" vertical="center" shrinkToFit="1"/>
    </xf>
    <xf numFmtId="176" fontId="79" fillId="0" borderId="103" xfId="528" applyNumberFormat="1" applyFont="1" applyFill="1" applyBorder="1" applyAlignment="1">
      <alignment horizontal="left" vertical="center" shrinkToFit="1"/>
    </xf>
    <xf numFmtId="176" fontId="62" fillId="0" borderId="117" xfId="528" applyNumberFormat="1" applyFont="1" applyFill="1" applyBorder="1" applyAlignment="1">
      <alignment horizontal="left" vertical="center" shrinkToFit="1"/>
    </xf>
    <xf numFmtId="176" fontId="62" fillId="0" borderId="118" xfId="528" applyNumberFormat="1" applyFont="1" applyFill="1" applyBorder="1" applyAlignment="1">
      <alignment horizontal="left" vertical="center" shrinkToFit="1"/>
    </xf>
    <xf numFmtId="176" fontId="62" fillId="0" borderId="116" xfId="528" applyNumberFormat="1" applyFont="1" applyFill="1" applyBorder="1" applyAlignment="1">
      <alignment horizontal="right" vertical="center" shrinkToFit="1"/>
    </xf>
    <xf numFmtId="176" fontId="62" fillId="0" borderId="118" xfId="528" applyNumberFormat="1" applyFont="1" applyFill="1" applyBorder="1" applyAlignment="1">
      <alignment horizontal="center" vertical="center" shrinkToFit="1"/>
    </xf>
    <xf numFmtId="180" fontId="62" fillId="0" borderId="118" xfId="528" applyNumberFormat="1" applyFont="1" applyFill="1" applyBorder="1" applyAlignment="1">
      <alignment horizontal="right" vertical="center" shrinkToFit="1"/>
    </xf>
    <xf numFmtId="180" fontId="62" fillId="0" borderId="157" xfId="528" applyNumberFormat="1" applyFont="1" applyFill="1" applyBorder="1" applyAlignment="1">
      <alignment horizontal="right" vertical="center" shrinkToFit="1"/>
    </xf>
    <xf numFmtId="176" fontId="62" fillId="28" borderId="120" xfId="528" applyNumberFormat="1" applyFont="1" applyFill="1" applyBorder="1" applyAlignment="1">
      <alignment horizontal="left" vertical="center" shrinkToFit="1"/>
    </xf>
    <xf numFmtId="176" fontId="62" fillId="28" borderId="116" xfId="528" applyNumberFormat="1" applyFont="1" applyFill="1" applyBorder="1" applyAlignment="1">
      <alignment horizontal="left" vertical="center" shrinkToFit="1"/>
    </xf>
    <xf numFmtId="176" fontId="62" fillId="28" borderId="103" xfId="528" applyNumberFormat="1" applyFont="1" applyFill="1" applyBorder="1" applyAlignment="1">
      <alignment horizontal="center" vertical="center" shrinkToFit="1"/>
    </xf>
    <xf numFmtId="176" fontId="62" fillId="28" borderId="61" xfId="528" applyNumberFormat="1" applyFont="1" applyFill="1" applyBorder="1" applyAlignment="1">
      <alignment horizontal="right" vertical="center" shrinkToFit="1"/>
    </xf>
    <xf numFmtId="176" fontId="62" fillId="28" borderId="62" xfId="528" applyNumberFormat="1" applyFont="1" applyFill="1" applyBorder="1" applyAlignment="1">
      <alignment horizontal="center" vertical="center" shrinkToFit="1"/>
    </xf>
    <xf numFmtId="176" fontId="79" fillId="28" borderId="104" xfId="528" applyNumberFormat="1" applyFont="1" applyFill="1" applyBorder="1" applyAlignment="1">
      <alignment horizontal="left" vertical="center" shrinkToFit="1"/>
    </xf>
    <xf numFmtId="176" fontId="79" fillId="28" borderId="103" xfId="528" applyNumberFormat="1" applyFont="1" applyFill="1" applyBorder="1" applyAlignment="1">
      <alignment horizontal="left" vertical="center" shrinkToFit="1"/>
    </xf>
    <xf numFmtId="176" fontId="62" fillId="28" borderId="118" xfId="528" applyNumberFormat="1" applyFont="1" applyFill="1" applyBorder="1" applyAlignment="1">
      <alignment horizontal="center" vertical="center" shrinkToFit="1"/>
    </xf>
    <xf numFmtId="180" fontId="62" fillId="28" borderId="118" xfId="528" applyNumberFormat="1" applyFont="1" applyFill="1" applyBorder="1" applyAlignment="1">
      <alignment horizontal="right" vertical="center" shrinkToFit="1"/>
    </xf>
    <xf numFmtId="180" fontId="62" fillId="28" borderId="157" xfId="528" applyNumberFormat="1" applyFont="1" applyFill="1" applyBorder="1" applyAlignment="1">
      <alignment horizontal="right" vertical="center" shrinkToFit="1"/>
    </xf>
    <xf numFmtId="176" fontId="62" fillId="28" borderId="226" xfId="528" applyNumberFormat="1" applyFont="1" applyFill="1" applyBorder="1" applyAlignment="1">
      <alignment horizontal="left" vertical="center" shrinkToFit="1"/>
    </xf>
    <xf numFmtId="176" fontId="62" fillId="28" borderId="227" xfId="528" applyNumberFormat="1" applyFont="1" applyFill="1" applyBorder="1" applyAlignment="1">
      <alignment horizontal="left" vertical="center" shrinkToFit="1"/>
    </xf>
    <xf numFmtId="176" fontId="62" fillId="28" borderId="227" xfId="528" applyNumberFormat="1" applyFont="1" applyFill="1" applyBorder="1" applyAlignment="1">
      <alignment horizontal="right" vertical="center" shrinkToFit="1"/>
    </xf>
    <xf numFmtId="176" fontId="62" fillId="28" borderId="228" xfId="528" applyNumberFormat="1" applyFont="1" applyFill="1" applyBorder="1" applyAlignment="1">
      <alignment horizontal="center" vertical="center" shrinkToFit="1"/>
    </xf>
    <xf numFmtId="180" fontId="62" fillId="28" borderId="228" xfId="528" applyNumberFormat="1" applyFont="1" applyFill="1" applyBorder="1" applyAlignment="1">
      <alignment horizontal="right" vertical="center" shrinkToFit="1"/>
    </xf>
    <xf numFmtId="180" fontId="62" fillId="28" borderId="229" xfId="528" applyNumberFormat="1" applyFont="1" applyFill="1" applyBorder="1" applyAlignment="1">
      <alignment horizontal="right" vertical="center" shrinkToFit="1"/>
    </xf>
    <xf numFmtId="176" fontId="80" fillId="28" borderId="118" xfId="528" applyNumberFormat="1" applyFont="1" applyFill="1" applyBorder="1" applyAlignment="1">
      <alignment vertical="center" shrinkToFit="1"/>
    </xf>
    <xf numFmtId="176" fontId="81" fillId="28" borderId="161" xfId="528" applyNumberFormat="1" applyFont="1" applyFill="1" applyBorder="1" applyAlignment="1">
      <alignment horizontal="center" vertical="center" shrinkToFit="1"/>
    </xf>
    <xf numFmtId="176" fontId="81" fillId="28" borderId="162" xfId="528" applyNumberFormat="1" applyFont="1" applyFill="1" applyBorder="1" applyAlignment="1">
      <alignment horizontal="center" vertical="center" shrinkToFit="1"/>
    </xf>
    <xf numFmtId="180" fontId="81" fillId="28" borderId="19" xfId="528" applyNumberFormat="1" applyFont="1" applyFill="1" applyBorder="1" applyAlignment="1">
      <alignment horizontal="right" vertical="center" shrinkToFit="1"/>
    </xf>
    <xf numFmtId="180" fontId="81" fillId="28" borderId="83" xfId="528" applyNumberFormat="1" applyFont="1" applyFill="1" applyBorder="1" applyAlignment="1">
      <alignment horizontal="right" vertical="center" shrinkToFit="1"/>
    </xf>
    <xf numFmtId="176" fontId="81" fillId="25" borderId="232" xfId="528" applyNumberFormat="1" applyFont="1" applyFill="1" applyBorder="1" applyAlignment="1">
      <alignment horizontal="left" vertical="center" shrinkToFit="1"/>
    </xf>
    <xf numFmtId="176" fontId="81" fillId="25" borderId="233" xfId="528" applyNumberFormat="1" applyFont="1" applyFill="1" applyBorder="1" applyAlignment="1">
      <alignment horizontal="left" vertical="center" shrinkToFit="1"/>
    </xf>
    <xf numFmtId="180" fontId="81" fillId="25" borderId="233" xfId="528" applyNumberFormat="1" applyFont="1" applyFill="1" applyBorder="1" applyAlignment="1">
      <alignment horizontal="right" vertical="center" shrinkToFit="1"/>
    </xf>
    <xf numFmtId="180" fontId="81" fillId="25" borderId="234" xfId="528" applyNumberFormat="1" applyFont="1" applyFill="1" applyBorder="1" applyAlignment="1">
      <alignment horizontal="right" vertical="center" shrinkToFit="1"/>
    </xf>
    <xf numFmtId="176" fontId="81" fillId="25" borderId="74" xfId="528" applyNumberFormat="1" applyFont="1" applyFill="1" applyBorder="1" applyAlignment="1">
      <alignment horizontal="left" vertical="center" shrinkToFit="1"/>
    </xf>
    <xf numFmtId="176" fontId="81" fillId="25" borderId="61" xfId="528" applyNumberFormat="1" applyFont="1" applyFill="1" applyBorder="1" applyAlignment="1">
      <alignment horizontal="left" vertical="center" shrinkToFit="1"/>
    </xf>
    <xf numFmtId="180" fontId="81" fillId="25" borderId="61" xfId="528" applyNumberFormat="1" applyFont="1" applyFill="1" applyBorder="1" applyAlignment="1">
      <alignment horizontal="right" vertical="center" shrinkToFit="1"/>
    </xf>
    <xf numFmtId="180" fontId="81" fillId="25" borderId="67" xfId="528" applyNumberFormat="1" applyFont="1" applyFill="1" applyBorder="1" applyAlignment="1">
      <alignment horizontal="right" vertical="center" shrinkToFit="1"/>
    </xf>
    <xf numFmtId="176" fontId="80" fillId="28" borderId="93" xfId="528" applyNumberFormat="1" applyFont="1" applyFill="1" applyBorder="1" applyAlignment="1">
      <alignment horizontal="left" vertical="center" shrinkToFit="1"/>
    </xf>
    <xf numFmtId="176" fontId="80" fillId="28" borderId="72" xfId="528" applyNumberFormat="1" applyFont="1" applyFill="1" applyBorder="1" applyAlignment="1">
      <alignment horizontal="left" vertical="center" shrinkToFit="1"/>
    </xf>
    <xf numFmtId="176" fontId="80" fillId="28" borderId="140" xfId="528" applyNumberFormat="1" applyFont="1" applyFill="1" applyBorder="1" applyAlignment="1">
      <alignment horizontal="right" vertical="center" shrinkToFit="1"/>
    </xf>
    <xf numFmtId="176" fontId="80" fillId="28" borderId="72" xfId="528" applyNumberFormat="1" applyFont="1" applyFill="1" applyBorder="1" applyAlignment="1">
      <alignment vertical="center" shrinkToFit="1"/>
    </xf>
    <xf numFmtId="176" fontId="80" fillId="28" borderId="72" xfId="528" applyNumberFormat="1" applyFont="1" applyFill="1" applyBorder="1" applyAlignment="1">
      <alignment horizontal="center" vertical="center" shrinkToFit="1"/>
    </xf>
    <xf numFmtId="176" fontId="81" fillId="25" borderId="94" xfId="528" applyNumberFormat="1" applyFont="1" applyFill="1" applyBorder="1" applyAlignment="1">
      <alignment horizontal="left" vertical="center" shrinkToFit="1"/>
    </xf>
    <xf numFmtId="176" fontId="81" fillId="25" borderId="95" xfId="528" applyNumberFormat="1" applyFont="1" applyFill="1" applyBorder="1" applyAlignment="1">
      <alignment horizontal="left" vertical="center" shrinkToFit="1"/>
    </xf>
    <xf numFmtId="180" fontId="81" fillId="20" borderId="95" xfId="528" applyNumberFormat="1" applyFont="1" applyFill="1" applyBorder="1" applyAlignment="1">
      <alignment horizontal="right" vertical="center" shrinkToFit="1"/>
    </xf>
    <xf numFmtId="180" fontId="81" fillId="20" borderId="96" xfId="528" applyNumberFormat="1" applyFont="1" applyFill="1" applyBorder="1" applyAlignment="1">
      <alignment horizontal="right" vertical="center" shrinkToFit="1"/>
    </xf>
    <xf numFmtId="176" fontId="80" fillId="28" borderId="72" xfId="528" applyNumberFormat="1" applyFont="1" applyFill="1" applyBorder="1" applyAlignment="1">
      <alignment horizontal="right" vertical="center" shrinkToFit="1"/>
    </xf>
    <xf numFmtId="176" fontId="80" fillId="28" borderId="73" xfId="528" applyNumberFormat="1" applyFont="1" applyFill="1" applyBorder="1" applyAlignment="1">
      <alignment horizontal="left" vertical="center" shrinkToFit="1"/>
    </xf>
    <xf numFmtId="176" fontId="80" fillId="28" borderId="62" xfId="528" applyNumberFormat="1" applyFont="1" applyFill="1" applyBorder="1" applyAlignment="1">
      <alignment horizontal="left" vertical="center" shrinkToFit="1"/>
    </xf>
    <xf numFmtId="176" fontId="80" fillId="28" borderId="62" xfId="528" applyNumberFormat="1" applyFont="1" applyFill="1" applyBorder="1" applyAlignment="1">
      <alignment horizontal="right" vertical="center" shrinkToFit="1"/>
    </xf>
    <xf numFmtId="180" fontId="80" fillId="28" borderId="62" xfId="528" applyNumberFormat="1" applyFont="1" applyFill="1" applyBorder="1" applyAlignment="1">
      <alignment horizontal="right" vertical="center" shrinkToFit="1"/>
    </xf>
    <xf numFmtId="180" fontId="80" fillId="28" borderId="68" xfId="528" applyNumberFormat="1" applyFont="1" applyFill="1" applyBorder="1" applyAlignment="1">
      <alignment horizontal="right" vertical="center" shrinkToFit="1"/>
    </xf>
    <xf numFmtId="180" fontId="81" fillId="28" borderId="18" xfId="528" applyNumberFormat="1" applyFont="1" applyFill="1" applyBorder="1" applyAlignment="1">
      <alignment horizontal="right" vertical="center" shrinkToFit="1"/>
    </xf>
    <xf numFmtId="180" fontId="81" fillId="28" borderId="17" xfId="528" applyNumberFormat="1" applyFont="1" applyFill="1" applyBorder="1" applyAlignment="1">
      <alignment horizontal="right" vertical="center" shrinkToFit="1"/>
    </xf>
    <xf numFmtId="180" fontId="81" fillId="25" borderId="95" xfId="528" applyNumberFormat="1" applyFont="1" applyFill="1" applyBorder="1" applyAlignment="1">
      <alignment horizontal="right" vertical="center" shrinkToFit="1"/>
    </xf>
    <xf numFmtId="180" fontId="81" fillId="25" borderId="96" xfId="528" applyNumberFormat="1" applyFont="1" applyFill="1" applyBorder="1" applyAlignment="1">
      <alignment horizontal="right" vertical="center" shrinkToFit="1"/>
    </xf>
    <xf numFmtId="176" fontId="80" fillId="0" borderId="218" xfId="528" applyNumberFormat="1" applyFont="1" applyFill="1" applyBorder="1" applyAlignment="1">
      <alignment horizontal="left" vertical="center" shrinkToFit="1"/>
    </xf>
    <xf numFmtId="176" fontId="80" fillId="0" borderId="180" xfId="528" applyNumberFormat="1" applyFont="1" applyFill="1" applyBorder="1" applyAlignment="1">
      <alignment horizontal="left" vertical="center" shrinkToFit="1"/>
    </xf>
    <xf numFmtId="176" fontId="80" fillId="28" borderId="180" xfId="528" applyNumberFormat="1" applyFont="1" applyFill="1" applyBorder="1" applyAlignment="1">
      <alignment horizontal="right" vertical="center" shrinkToFit="1"/>
    </xf>
    <xf numFmtId="180" fontId="80" fillId="28" borderId="180" xfId="528" applyNumberFormat="1" applyFont="1" applyFill="1" applyBorder="1" applyAlignment="1">
      <alignment horizontal="right" vertical="center" shrinkToFit="1"/>
    </xf>
    <xf numFmtId="180" fontId="80" fillId="28" borderId="181" xfId="528" applyNumberFormat="1" applyFont="1" applyFill="1" applyBorder="1" applyAlignment="1">
      <alignment horizontal="right" vertical="center" shrinkToFit="1"/>
    </xf>
    <xf numFmtId="176" fontId="80" fillId="0" borderId="180" xfId="528" applyNumberFormat="1" applyFont="1" applyFill="1" applyBorder="1" applyAlignment="1">
      <alignment horizontal="right" vertical="center" shrinkToFit="1"/>
    </xf>
    <xf numFmtId="176" fontId="80" fillId="0" borderId="180" xfId="528" applyNumberFormat="1" applyFont="1" applyFill="1" applyBorder="1" applyAlignment="1">
      <alignment horizontal="center" vertical="center" shrinkToFit="1"/>
    </xf>
    <xf numFmtId="176" fontId="80" fillId="28" borderId="226" xfId="528" applyNumberFormat="1" applyFont="1" applyFill="1" applyBorder="1" applyAlignment="1">
      <alignment horizontal="left" vertical="center" shrinkToFit="1"/>
    </xf>
    <xf numFmtId="176" fontId="80" fillId="28" borderId="227" xfId="528" applyNumberFormat="1" applyFont="1" applyFill="1" applyBorder="1" applyAlignment="1">
      <alignment horizontal="left" vertical="center" shrinkToFit="1"/>
    </xf>
    <xf numFmtId="176" fontId="80" fillId="28" borderId="227" xfId="528" applyNumberFormat="1" applyFont="1" applyFill="1" applyBorder="1" applyAlignment="1">
      <alignment horizontal="right" vertical="center" shrinkToFit="1"/>
    </xf>
    <xf numFmtId="180" fontId="80" fillId="28" borderId="227" xfId="528" applyNumberFormat="1" applyFont="1" applyFill="1" applyBorder="1" applyAlignment="1">
      <alignment horizontal="right" vertical="center" shrinkToFit="1"/>
    </xf>
    <xf numFmtId="180" fontId="80" fillId="28" borderId="231" xfId="528" applyNumberFormat="1" applyFont="1" applyFill="1" applyBorder="1" applyAlignment="1">
      <alignment horizontal="right" vertical="center" shrinkToFit="1"/>
    </xf>
    <xf numFmtId="176" fontId="81" fillId="28" borderId="82" xfId="528" applyNumberFormat="1" applyFont="1" applyFill="1" applyBorder="1" applyAlignment="1">
      <alignment horizontal="center" vertical="center" shrinkToFit="1"/>
    </xf>
    <xf numFmtId="176" fontId="81" fillId="28" borderId="19" xfId="528" applyNumberFormat="1" applyFont="1" applyFill="1" applyBorder="1" applyAlignment="1">
      <alignment horizontal="center" vertical="center" shrinkToFit="1"/>
    </xf>
    <xf numFmtId="178" fontId="80" fillId="0" borderId="13" xfId="0" applyNumberFormat="1" applyFont="1" applyBorder="1" applyAlignment="1">
      <alignment horizontal="center" vertical="center" shrinkToFit="1"/>
    </xf>
    <xf numFmtId="176" fontId="80" fillId="28" borderId="182" xfId="528" applyNumberFormat="1" applyFont="1" applyFill="1" applyBorder="1" applyAlignment="1">
      <alignment horizontal="left" vertical="center" shrinkToFit="1"/>
    </xf>
    <xf numFmtId="176" fontId="80" fillId="28" borderId="183" xfId="528" applyNumberFormat="1" applyFont="1" applyFill="1" applyBorder="1" applyAlignment="1">
      <alignment horizontal="left" vertical="center" shrinkToFit="1"/>
    </xf>
    <xf numFmtId="176" fontId="80" fillId="0" borderId="183" xfId="528" applyNumberFormat="1" applyFont="1" applyFill="1" applyBorder="1" applyAlignment="1">
      <alignment horizontal="right" vertical="center" shrinkToFit="1"/>
    </xf>
    <xf numFmtId="176" fontId="80" fillId="0" borderId="183" xfId="528" applyNumberFormat="1" applyFont="1" applyFill="1" applyBorder="1" applyAlignment="1">
      <alignment horizontal="center" vertical="center" shrinkToFit="1"/>
    </xf>
    <xf numFmtId="180" fontId="80" fillId="28" borderId="183" xfId="528" applyNumberFormat="1" applyFont="1" applyFill="1" applyBorder="1" applyAlignment="1">
      <alignment horizontal="right" vertical="center" shrinkToFit="1"/>
    </xf>
    <xf numFmtId="180" fontId="80" fillId="28" borderId="184" xfId="528" applyNumberFormat="1" applyFont="1" applyFill="1" applyBorder="1" applyAlignment="1">
      <alignment horizontal="right" vertical="center" shrinkToFit="1"/>
    </xf>
    <xf numFmtId="176" fontId="81" fillId="28" borderId="65" xfId="528" applyNumberFormat="1" applyFont="1" applyFill="1" applyBorder="1" applyAlignment="1">
      <alignment horizontal="center" vertical="center" shrinkToFit="1"/>
    </xf>
    <xf numFmtId="176" fontId="81" fillId="28" borderId="64" xfId="528" applyNumberFormat="1" applyFont="1" applyFill="1" applyBorder="1" applyAlignment="1">
      <alignment horizontal="center" vertical="center" shrinkToFit="1"/>
    </xf>
    <xf numFmtId="180" fontId="81" fillId="28" borderId="64" xfId="528" applyNumberFormat="1" applyFont="1" applyFill="1" applyBorder="1" applyAlignment="1">
      <alignment horizontal="right" vertical="center" shrinkToFit="1"/>
    </xf>
    <xf numFmtId="180" fontId="81" fillId="28" borderId="149" xfId="528" applyNumberFormat="1" applyFont="1" applyFill="1" applyBorder="1" applyAlignment="1">
      <alignment horizontal="right" vertical="center" shrinkToFit="1"/>
    </xf>
    <xf numFmtId="176" fontId="80" fillId="0" borderId="74" xfId="528" applyNumberFormat="1" applyFont="1" applyFill="1" applyBorder="1" applyAlignment="1">
      <alignment horizontal="left" vertical="center" shrinkToFit="1"/>
    </xf>
    <xf numFmtId="176" fontId="80" fillId="0" borderId="61" xfId="528" applyNumberFormat="1" applyFont="1" applyFill="1" applyBorder="1" applyAlignment="1">
      <alignment horizontal="left" vertical="center" shrinkToFit="1"/>
    </xf>
    <xf numFmtId="176" fontId="80" fillId="28" borderId="220" xfId="528" applyNumberFormat="1" applyFont="1" applyFill="1" applyBorder="1" applyAlignment="1">
      <alignment vertical="center" shrinkToFit="1"/>
    </xf>
    <xf numFmtId="180" fontId="80" fillId="28" borderId="116" xfId="528" applyNumberFormat="1" applyFont="1" applyFill="1" applyBorder="1" applyAlignment="1">
      <alignment horizontal="right" vertical="center" shrinkToFit="1"/>
    </xf>
    <xf numFmtId="180" fontId="80" fillId="28" borderId="159" xfId="528" applyNumberFormat="1" applyFont="1" applyFill="1" applyBorder="1" applyAlignment="1">
      <alignment horizontal="right" vertical="center" shrinkToFit="1"/>
    </xf>
    <xf numFmtId="176" fontId="80" fillId="28" borderId="139" xfId="528" applyNumberFormat="1" applyFont="1" applyFill="1" applyBorder="1" applyAlignment="1">
      <alignment horizontal="left" vertical="center" shrinkToFit="1"/>
    </xf>
    <xf numFmtId="176" fontId="80" fillId="28" borderId="138" xfId="528" applyNumberFormat="1" applyFont="1" applyFill="1" applyBorder="1" applyAlignment="1">
      <alignment horizontal="left" vertical="center" shrinkToFit="1"/>
    </xf>
    <xf numFmtId="176" fontId="80" fillId="28" borderId="138" xfId="528" applyNumberFormat="1" applyFont="1" applyFill="1" applyBorder="1" applyAlignment="1">
      <alignment vertical="center" shrinkToFit="1"/>
    </xf>
    <xf numFmtId="176" fontId="80" fillId="28" borderId="84" xfId="528" applyNumberFormat="1" applyFont="1" applyFill="1" applyBorder="1" applyAlignment="1">
      <alignment horizontal="center" vertical="center" shrinkToFit="1"/>
    </xf>
    <xf numFmtId="180" fontId="80" fillId="28" borderId="105" xfId="528" applyNumberFormat="1" applyFont="1" applyFill="1" applyBorder="1" applyAlignment="1">
      <alignment horizontal="right" vertical="center" shrinkToFit="1"/>
    </xf>
    <xf numFmtId="180" fontId="80" fillId="28" borderId="158" xfId="528" applyNumberFormat="1" applyFont="1" applyFill="1" applyBorder="1" applyAlignment="1">
      <alignment horizontal="right" vertical="center" shrinkToFit="1"/>
    </xf>
    <xf numFmtId="41" fontId="80" fillId="28" borderId="118" xfId="528" applyFont="1" applyFill="1" applyBorder="1" applyAlignment="1">
      <alignment horizontal="center" vertical="center" shrinkToFit="1"/>
    </xf>
    <xf numFmtId="176" fontId="80" fillId="28" borderId="175" xfId="528" applyNumberFormat="1" applyFont="1" applyFill="1" applyBorder="1" applyAlignment="1">
      <alignment vertical="center" shrinkToFit="1"/>
    </xf>
    <xf numFmtId="176" fontId="80" fillId="28" borderId="63" xfId="528" applyNumberFormat="1" applyFont="1" applyFill="1" applyBorder="1" applyAlignment="1">
      <alignment vertical="center" shrinkToFit="1"/>
    </xf>
    <xf numFmtId="180" fontId="80" fillId="28" borderId="63" xfId="528" applyNumberFormat="1" applyFont="1" applyFill="1" applyBorder="1" applyAlignment="1">
      <alignment horizontal="right" vertical="center" shrinkToFit="1"/>
    </xf>
    <xf numFmtId="180" fontId="80" fillId="28" borderId="69" xfId="528" applyNumberFormat="1" applyFont="1" applyFill="1" applyBorder="1" applyAlignment="1">
      <alignment horizontal="right" vertical="center" shrinkToFit="1"/>
    </xf>
    <xf numFmtId="176" fontId="80" fillId="28" borderId="73" xfId="528" applyNumberFormat="1" applyFont="1" applyFill="1" applyBorder="1" applyAlignment="1">
      <alignment vertical="center" shrinkToFit="1"/>
    </xf>
    <xf numFmtId="176" fontId="80" fillId="28" borderId="84" xfId="528" applyNumberFormat="1" applyFont="1" applyFill="1" applyBorder="1" applyAlignment="1">
      <alignment vertical="center" shrinkToFit="1"/>
    </xf>
    <xf numFmtId="176" fontId="80" fillId="28" borderId="219" xfId="528" applyNumberFormat="1" applyFont="1" applyFill="1" applyBorder="1" applyAlignment="1">
      <alignment horizontal="left" vertical="center" shrinkToFit="1"/>
    </xf>
    <xf numFmtId="176" fontId="80" fillId="28" borderId="220" xfId="528" applyNumberFormat="1" applyFont="1" applyFill="1" applyBorder="1" applyAlignment="1">
      <alignment horizontal="left" vertical="center" shrinkToFit="1"/>
    </xf>
    <xf numFmtId="176" fontId="80" fillId="28" borderId="74" xfId="528" applyNumberFormat="1" applyFont="1" applyFill="1" applyBorder="1" applyAlignment="1">
      <alignment vertical="center" shrinkToFit="1"/>
    </xf>
    <xf numFmtId="176" fontId="80" fillId="28" borderId="75" xfId="528" applyNumberFormat="1" applyFont="1" applyFill="1" applyBorder="1" applyAlignment="1">
      <alignment vertical="center" shrinkToFit="1"/>
    </xf>
    <xf numFmtId="176" fontId="80" fillId="28" borderId="60" xfId="528" applyNumberFormat="1" applyFont="1" applyFill="1" applyBorder="1" applyAlignment="1">
      <alignment vertical="center" shrinkToFit="1"/>
    </xf>
    <xf numFmtId="176" fontId="80" fillId="28" borderId="85" xfId="528" applyNumberFormat="1" applyFont="1" applyFill="1" applyBorder="1" applyAlignment="1">
      <alignment vertical="center" shrinkToFit="1"/>
    </xf>
    <xf numFmtId="176" fontId="81" fillId="28" borderId="34" xfId="528" applyNumberFormat="1" applyFont="1" applyFill="1" applyBorder="1" applyAlignment="1">
      <alignment horizontal="center" vertical="center" shrinkToFit="1"/>
    </xf>
    <xf numFmtId="176" fontId="81" fillId="28" borderId="0" xfId="528" applyNumberFormat="1" applyFont="1" applyFill="1" applyBorder="1" applyAlignment="1">
      <alignment horizontal="center" vertical="center" shrinkToFit="1"/>
    </xf>
    <xf numFmtId="176" fontId="81" fillId="28" borderId="142" xfId="528" applyNumberFormat="1" applyFont="1" applyFill="1" applyBorder="1" applyAlignment="1">
      <alignment horizontal="center" vertical="center" shrinkToFit="1"/>
    </xf>
    <xf numFmtId="176" fontId="81" fillId="28" borderId="143" xfId="528" applyNumberFormat="1" applyFont="1" applyFill="1" applyBorder="1" applyAlignment="1">
      <alignment horizontal="center" vertical="center" shrinkToFit="1"/>
    </xf>
    <xf numFmtId="180" fontId="81" fillId="28" borderId="143" xfId="528" applyNumberFormat="1" applyFont="1" applyFill="1" applyBorder="1" applyAlignment="1">
      <alignment horizontal="right" vertical="center" shrinkToFit="1"/>
    </xf>
    <xf numFmtId="180" fontId="81" fillId="28" borderId="154" xfId="528" applyNumberFormat="1" applyFont="1" applyFill="1" applyBorder="1" applyAlignment="1">
      <alignment horizontal="right" vertical="center" shrinkToFit="1"/>
    </xf>
    <xf numFmtId="176" fontId="80" fillId="28" borderId="75" xfId="528" applyNumberFormat="1" applyFont="1" applyFill="1" applyBorder="1" applyAlignment="1">
      <alignment horizontal="left" vertical="center" shrinkToFit="1"/>
    </xf>
    <xf numFmtId="176" fontId="80" fillId="28" borderId="60" xfId="528" applyNumberFormat="1" applyFont="1" applyFill="1" applyBorder="1" applyAlignment="1">
      <alignment horizontal="left" vertical="center" shrinkToFit="1"/>
    </xf>
    <xf numFmtId="176" fontId="80" fillId="28" borderId="94" xfId="528" applyNumberFormat="1" applyFont="1" applyFill="1" applyBorder="1" applyAlignment="1">
      <alignment horizontal="left" vertical="center" shrinkToFit="1"/>
    </xf>
    <xf numFmtId="176" fontId="80" fillId="28" borderId="95" xfId="528" applyNumberFormat="1" applyFont="1" applyFill="1" applyBorder="1" applyAlignment="1">
      <alignment horizontal="left" vertical="center" shrinkToFit="1"/>
    </xf>
    <xf numFmtId="178" fontId="80" fillId="28" borderId="25" xfId="528" applyNumberFormat="1" applyFont="1" applyFill="1" applyBorder="1" applyAlignment="1">
      <alignment horizontal="center" vertical="center" shrinkToFit="1"/>
    </xf>
    <xf numFmtId="178" fontId="80" fillId="28" borderId="35" xfId="528" applyNumberFormat="1" applyFont="1" applyFill="1" applyBorder="1" applyAlignment="1">
      <alignment horizontal="center" vertical="center" shrinkToFit="1"/>
    </xf>
    <xf numFmtId="176" fontId="62" fillId="0" borderId="50" xfId="0" applyNumberFormat="1" applyFont="1" applyBorder="1" applyAlignment="1">
      <alignment horizontal="center" vertical="center" textRotation="255" wrapText="1" shrinkToFit="1"/>
    </xf>
    <xf numFmtId="176" fontId="62" fillId="0" borderId="11" xfId="0" applyNumberFormat="1" applyFont="1" applyBorder="1" applyAlignment="1">
      <alignment horizontal="center" vertical="center" textRotation="255" wrapText="1" shrinkToFit="1"/>
    </xf>
    <xf numFmtId="176" fontId="62" fillId="0" borderId="35" xfId="0" applyNumberFormat="1" applyFont="1" applyBorder="1" applyAlignment="1">
      <alignment horizontal="center" vertical="center" textRotation="255" wrapText="1" shrinkToFit="1"/>
    </xf>
    <xf numFmtId="176" fontId="80" fillId="0" borderId="141" xfId="0" applyNumberFormat="1" applyFont="1" applyBorder="1" applyAlignment="1">
      <alignment horizontal="center" vertical="center" wrapText="1" shrinkToFit="1"/>
    </xf>
    <xf numFmtId="178" fontId="80" fillId="0" borderId="141" xfId="528" applyNumberFormat="1" applyFont="1" applyBorder="1" applyAlignment="1">
      <alignment horizontal="center" vertical="center" shrinkToFit="1"/>
    </xf>
    <xf numFmtId="176" fontId="80" fillId="28" borderId="88" xfId="528" applyNumberFormat="1" applyFont="1" applyFill="1" applyBorder="1" applyAlignment="1">
      <alignment horizontal="right" vertical="center" shrinkToFit="1"/>
    </xf>
    <xf numFmtId="180" fontId="80" fillId="28" borderId="88" xfId="528" applyNumberFormat="1" applyFont="1" applyFill="1" applyBorder="1" applyAlignment="1">
      <alignment horizontal="right" vertical="center" shrinkToFit="1"/>
    </xf>
    <xf numFmtId="180" fontId="80" fillId="28" borderId="155" xfId="528" applyNumberFormat="1" applyFont="1" applyFill="1" applyBorder="1" applyAlignment="1">
      <alignment horizontal="right" vertical="center" shrinkToFit="1"/>
    </xf>
    <xf numFmtId="176" fontId="80" fillId="28" borderId="86" xfId="528" applyNumberFormat="1" applyFont="1" applyFill="1" applyBorder="1" applyAlignment="1">
      <alignment vertical="center" shrinkToFit="1"/>
    </xf>
    <xf numFmtId="178" fontId="80" fillId="0" borderId="145" xfId="528" applyNumberFormat="1" applyFont="1" applyBorder="1" applyAlignment="1">
      <alignment horizontal="center" vertical="center" shrinkToFit="1"/>
    </xf>
    <xf numFmtId="176" fontId="80" fillId="28" borderId="89" xfId="528" applyNumberFormat="1" applyFont="1" applyFill="1" applyBorder="1" applyAlignment="1">
      <alignment horizontal="left" vertical="center" shrinkToFit="1"/>
    </xf>
    <xf numFmtId="176" fontId="80" fillId="28" borderId="88" xfId="528" applyNumberFormat="1" applyFont="1" applyFill="1" applyBorder="1" applyAlignment="1">
      <alignment horizontal="left" vertical="center" shrinkToFit="1"/>
    </xf>
    <xf numFmtId="176" fontId="80" fillId="28" borderId="0" xfId="528" applyNumberFormat="1" applyFont="1" applyFill="1" applyBorder="1" applyAlignment="1">
      <alignment horizontal="right" vertical="center" shrinkToFit="1"/>
    </xf>
    <xf numFmtId="176" fontId="80" fillId="28" borderId="60" xfId="528" applyNumberFormat="1" applyFont="1" applyFill="1" applyBorder="1" applyAlignment="1">
      <alignment horizontal="right" vertical="center" shrinkToFit="1"/>
    </xf>
    <xf numFmtId="176" fontId="80" fillId="28" borderId="76" xfId="528" applyNumberFormat="1" applyFont="1" applyFill="1" applyBorder="1" applyAlignment="1">
      <alignment horizontal="left" vertical="center" shrinkToFit="1"/>
    </xf>
    <xf numFmtId="176" fontId="80" fillId="28" borderId="71" xfId="528" applyNumberFormat="1" applyFont="1" applyFill="1" applyBorder="1" applyAlignment="1">
      <alignment horizontal="left" vertical="center" shrinkToFit="1"/>
    </xf>
    <xf numFmtId="176" fontId="80" fillId="28" borderId="71" xfId="528" applyNumberFormat="1" applyFont="1" applyFill="1" applyBorder="1" applyAlignment="1">
      <alignment vertical="center" shrinkToFit="1"/>
    </xf>
    <xf numFmtId="180" fontId="80" fillId="28" borderId="71" xfId="528" applyNumberFormat="1" applyFont="1" applyFill="1" applyBorder="1" applyAlignment="1">
      <alignment horizontal="right" vertical="center" shrinkToFit="1"/>
    </xf>
    <xf numFmtId="180" fontId="80" fillId="28" borderId="77" xfId="528" applyNumberFormat="1" applyFont="1" applyFill="1" applyBorder="1" applyAlignment="1">
      <alignment horizontal="right" vertical="center" shrinkToFit="1"/>
    </xf>
    <xf numFmtId="176" fontId="81" fillId="28" borderId="33" xfId="528" applyNumberFormat="1" applyFont="1" applyFill="1" applyBorder="1" applyAlignment="1">
      <alignment horizontal="center" vertical="center" shrinkToFit="1"/>
    </xf>
    <xf numFmtId="176" fontId="81" fillId="28" borderId="23" xfId="528" applyNumberFormat="1" applyFont="1" applyFill="1" applyBorder="1" applyAlignment="1">
      <alignment horizontal="center" vertical="center" shrinkToFit="1"/>
    </xf>
    <xf numFmtId="180" fontId="81" fillId="28" borderId="23" xfId="528" applyNumberFormat="1" applyFont="1" applyFill="1" applyBorder="1" applyAlignment="1">
      <alignment horizontal="right" vertical="center" shrinkToFit="1"/>
    </xf>
    <xf numFmtId="180" fontId="81" fillId="28" borderId="24" xfId="528" applyNumberFormat="1" applyFont="1" applyFill="1" applyBorder="1" applyAlignment="1">
      <alignment horizontal="right" vertical="center" shrinkToFit="1"/>
    </xf>
    <xf numFmtId="176" fontId="80" fillId="28" borderId="40" xfId="528" applyNumberFormat="1" applyFont="1" applyFill="1" applyBorder="1" applyAlignment="1">
      <alignment horizontal="left" vertical="center" shrinkToFit="1"/>
    </xf>
    <xf numFmtId="176" fontId="80" fillId="28" borderId="15" xfId="528" applyNumberFormat="1" applyFont="1" applyFill="1" applyBorder="1" applyAlignment="1">
      <alignment horizontal="left" vertical="center" shrinkToFit="1"/>
    </xf>
    <xf numFmtId="176" fontId="80" fillId="28" borderId="15" xfId="528" applyNumberFormat="1" applyFont="1" applyFill="1" applyBorder="1" applyAlignment="1">
      <alignment vertical="center" shrinkToFit="1"/>
    </xf>
    <xf numFmtId="180" fontId="80" fillId="28" borderId="15" xfId="528" applyNumberFormat="1" applyFont="1" applyFill="1" applyBorder="1" applyAlignment="1">
      <alignment horizontal="right" vertical="center" shrinkToFit="1"/>
    </xf>
    <xf numFmtId="180" fontId="80" fillId="28" borderId="16" xfId="528" applyNumberFormat="1" applyFont="1" applyFill="1" applyBorder="1" applyAlignment="1">
      <alignment horizontal="right" vertical="center" shrinkToFit="1"/>
    </xf>
    <xf numFmtId="176" fontId="80" fillId="28" borderId="31" xfId="528" applyNumberFormat="1" applyFont="1" applyFill="1" applyBorder="1" applyAlignment="1">
      <alignment vertical="center" shrinkToFit="1"/>
    </xf>
    <xf numFmtId="176" fontId="80" fillId="28" borderId="31" xfId="528" applyNumberFormat="1" applyFont="1" applyFill="1" applyBorder="1" applyAlignment="1">
      <alignment horizontal="center" vertical="center" shrinkToFit="1"/>
    </xf>
    <xf numFmtId="176" fontId="81" fillId="0" borderId="33" xfId="528" applyNumberFormat="1" applyFont="1" applyFill="1" applyBorder="1" applyAlignment="1">
      <alignment horizontal="center" vertical="center" shrinkToFit="1"/>
    </xf>
    <xf numFmtId="176" fontId="81" fillId="0" borderId="23" xfId="528" applyNumberFormat="1" applyFont="1" applyFill="1" applyBorder="1" applyAlignment="1">
      <alignment horizontal="center" vertical="center" shrinkToFit="1"/>
    </xf>
    <xf numFmtId="176" fontId="80" fillId="28" borderId="60" xfId="528" applyNumberFormat="1" applyFont="1" applyFill="1" applyBorder="1" applyAlignment="1">
      <alignment horizontal="center" vertical="center" shrinkToFit="1"/>
    </xf>
    <xf numFmtId="176" fontId="80" fillId="28" borderId="61" xfId="528" applyNumberFormat="1" applyFont="1" applyFill="1" applyBorder="1" applyAlignment="1">
      <alignment horizontal="center" vertical="center" shrinkToFit="1"/>
    </xf>
    <xf numFmtId="176" fontId="80" fillId="0" borderId="75" xfId="528" applyNumberFormat="1" applyFont="1" applyFill="1" applyBorder="1" applyAlignment="1">
      <alignment horizontal="left" vertical="center" shrinkToFit="1"/>
    </xf>
    <xf numFmtId="176" fontId="80" fillId="0" borderId="60" xfId="528" applyNumberFormat="1" applyFont="1" applyFill="1" applyBorder="1" applyAlignment="1">
      <alignment horizontal="left" vertical="center" shrinkToFit="1"/>
    </xf>
    <xf numFmtId="176" fontId="80" fillId="0" borderId="60" xfId="528" applyNumberFormat="1" applyFont="1" applyFill="1" applyBorder="1" applyAlignment="1">
      <alignment vertical="center" shrinkToFit="1"/>
    </xf>
    <xf numFmtId="176" fontId="80" fillId="0" borderId="76" xfId="528" applyNumberFormat="1" applyFont="1" applyFill="1" applyBorder="1" applyAlignment="1">
      <alignment horizontal="left" vertical="center" shrinkToFit="1"/>
    </xf>
    <xf numFmtId="176" fontId="80" fillId="0" borderId="71" xfId="528" applyNumberFormat="1" applyFont="1" applyFill="1" applyBorder="1" applyAlignment="1">
      <alignment horizontal="left" vertical="center" shrinkToFit="1"/>
    </xf>
    <xf numFmtId="180" fontId="80" fillId="28" borderId="103" xfId="528" applyNumberFormat="1" applyFont="1" applyFill="1" applyBorder="1" applyAlignment="1">
      <alignment horizontal="right" vertical="center" shrinkToFit="1"/>
    </xf>
    <xf numFmtId="180" fontId="80" fillId="28" borderId="151" xfId="528" applyNumberFormat="1" applyFont="1" applyFill="1" applyBorder="1" applyAlignment="1">
      <alignment horizontal="right" vertical="center" shrinkToFit="1"/>
    </xf>
    <xf numFmtId="176" fontId="62" fillId="28" borderId="73" xfId="528" applyNumberFormat="1" applyFont="1" applyFill="1" applyBorder="1" applyAlignment="1">
      <alignment horizontal="left" vertical="center" shrinkToFit="1"/>
    </xf>
    <xf numFmtId="176" fontId="62" fillId="28" borderId="62" xfId="528" applyNumberFormat="1" applyFont="1" applyFill="1" applyBorder="1" applyAlignment="1">
      <alignment horizontal="left" vertical="center" shrinkToFit="1"/>
    </xf>
    <xf numFmtId="176" fontId="62" fillId="28" borderId="62" xfId="528" applyNumberFormat="1" applyFont="1" applyFill="1" applyBorder="1" applyAlignment="1">
      <alignment vertical="center" shrinkToFit="1"/>
    </xf>
    <xf numFmtId="180" fontId="62" fillId="28" borderId="62" xfId="528" applyNumberFormat="1" applyFont="1" applyFill="1" applyBorder="1" applyAlignment="1">
      <alignment horizontal="right" vertical="center" shrinkToFit="1"/>
    </xf>
    <xf numFmtId="180" fontId="62" fillId="28" borderId="68" xfId="528" applyNumberFormat="1" applyFont="1" applyFill="1" applyBorder="1" applyAlignment="1">
      <alignment horizontal="right" vertical="center" shrinkToFit="1"/>
    </xf>
    <xf numFmtId="176" fontId="81" fillId="25" borderId="111" xfId="528" applyNumberFormat="1" applyFont="1" applyFill="1" applyBorder="1" applyAlignment="1">
      <alignment horizontal="left" vertical="center" shrinkToFit="1"/>
    </xf>
    <xf numFmtId="176" fontId="81" fillId="25" borderId="112" xfId="528" applyNumberFormat="1" applyFont="1" applyFill="1" applyBorder="1" applyAlignment="1">
      <alignment horizontal="left" vertical="center" shrinkToFit="1"/>
    </xf>
    <xf numFmtId="180" fontId="81" fillId="25" borderId="112" xfId="528" applyNumberFormat="1" applyFont="1" applyFill="1" applyBorder="1" applyAlignment="1">
      <alignment horizontal="right" vertical="center" shrinkToFit="1"/>
    </xf>
    <xf numFmtId="180" fontId="81" fillId="25" borderId="150" xfId="528" applyNumberFormat="1" applyFont="1" applyFill="1" applyBorder="1" applyAlignment="1">
      <alignment horizontal="right" vertical="center" shrinkToFit="1"/>
    </xf>
    <xf numFmtId="180" fontId="81" fillId="25" borderId="0" xfId="528" applyNumberFormat="1" applyFont="1" applyFill="1" applyBorder="1" applyAlignment="1">
      <alignment horizontal="right" vertical="center" shrinkToFit="1"/>
    </xf>
    <xf numFmtId="180" fontId="81" fillId="25" borderId="12" xfId="528" applyNumberFormat="1" applyFont="1" applyFill="1" applyBorder="1" applyAlignment="1">
      <alignment horizontal="right" vertical="center" shrinkToFit="1"/>
    </xf>
    <xf numFmtId="176" fontId="80" fillId="28" borderId="34" xfId="528" applyNumberFormat="1" applyFont="1" applyFill="1" applyBorder="1" applyAlignment="1">
      <alignment horizontal="left" vertical="center" shrinkToFit="1"/>
    </xf>
    <xf numFmtId="176" fontId="80" fillId="28" borderId="0" xfId="528" applyNumberFormat="1" applyFont="1" applyFill="1" applyBorder="1" applyAlignment="1">
      <alignment horizontal="left" vertical="center" shrinkToFit="1"/>
    </xf>
    <xf numFmtId="176" fontId="80" fillId="28" borderId="0" xfId="528" applyNumberFormat="1" applyFont="1" applyFill="1" applyBorder="1" applyAlignment="1">
      <alignment vertical="center" shrinkToFit="1"/>
    </xf>
    <xf numFmtId="180" fontId="80" fillId="28" borderId="0" xfId="528" applyNumberFormat="1" applyFont="1" applyFill="1" applyBorder="1" applyAlignment="1">
      <alignment horizontal="right" vertical="center" shrinkToFit="1"/>
    </xf>
    <xf numFmtId="180" fontId="80" fillId="28" borderId="12" xfId="528" applyNumberFormat="1" applyFont="1" applyFill="1" applyBorder="1" applyAlignment="1">
      <alignment horizontal="right" vertical="center" shrinkToFit="1"/>
    </xf>
    <xf numFmtId="176" fontId="81" fillId="25" borderId="34" xfId="528" applyNumberFormat="1" applyFont="1" applyFill="1" applyBorder="1" applyAlignment="1">
      <alignment horizontal="left" vertical="center" shrinkToFit="1"/>
    </xf>
    <xf numFmtId="176" fontId="81" fillId="25" borderId="0" xfId="528" applyNumberFormat="1" applyFont="1" applyFill="1" applyBorder="1" applyAlignment="1">
      <alignment horizontal="left" vertical="center" shrinkToFit="1"/>
    </xf>
    <xf numFmtId="176" fontId="80" fillId="28" borderId="113" xfId="528" applyNumberFormat="1" applyFont="1" applyFill="1" applyBorder="1" applyAlignment="1">
      <alignment vertical="center" shrinkToFit="1"/>
    </xf>
    <xf numFmtId="176" fontId="80" fillId="28" borderId="15" xfId="528" applyNumberFormat="1" applyFont="1" applyFill="1" applyBorder="1" applyAlignment="1">
      <alignment horizontal="center" vertical="center" shrinkToFit="1"/>
    </xf>
    <xf numFmtId="180" fontId="80" fillId="28" borderId="113" xfId="528" applyNumberFormat="1" applyFont="1" applyFill="1" applyBorder="1" applyAlignment="1">
      <alignment horizontal="right" vertical="center" shrinkToFit="1"/>
    </xf>
    <xf numFmtId="180" fontId="80" fillId="28" borderId="148" xfId="528" applyNumberFormat="1" applyFont="1" applyFill="1" applyBorder="1" applyAlignment="1">
      <alignment horizontal="right" vertical="center" shrinkToFit="1"/>
    </xf>
    <xf numFmtId="176" fontId="80" fillId="28" borderId="0" xfId="528" applyNumberFormat="1" applyFont="1" applyFill="1" applyBorder="1" applyAlignment="1">
      <alignment horizontal="center" vertical="center" shrinkToFit="1"/>
    </xf>
    <xf numFmtId="176" fontId="82" fillId="0" borderId="10" xfId="0" applyNumberFormat="1" applyFont="1" applyBorder="1" applyAlignment="1">
      <alignment horizontal="center" vertical="center" wrapText="1" shrinkToFit="1"/>
    </xf>
    <xf numFmtId="176" fontId="82" fillId="0" borderId="26" xfId="0" applyNumberFormat="1" applyFont="1" applyBorder="1" applyAlignment="1">
      <alignment horizontal="center" vertical="center" wrapText="1" shrinkToFit="1"/>
    </xf>
    <xf numFmtId="178" fontId="80" fillId="0" borderId="10" xfId="528" applyNumberFormat="1" applyFont="1" applyBorder="1" applyAlignment="1">
      <alignment horizontal="center" vertical="center" shrinkToFit="1"/>
    </xf>
    <xf numFmtId="178" fontId="80" fillId="0" borderId="26" xfId="528" applyNumberFormat="1" applyFont="1" applyBorder="1" applyAlignment="1">
      <alignment horizontal="center" vertical="center" shrinkToFit="1"/>
    </xf>
    <xf numFmtId="176" fontId="80" fillId="28" borderId="114" xfId="528" applyNumberFormat="1" applyFont="1" applyFill="1" applyBorder="1" applyAlignment="1">
      <alignment horizontal="left" vertical="center" shrinkToFit="1"/>
    </xf>
    <xf numFmtId="176" fontId="80" fillId="28" borderId="113" xfId="528" applyNumberFormat="1" applyFont="1" applyFill="1" applyBorder="1" applyAlignment="1">
      <alignment horizontal="left" vertical="center" shrinkToFit="1"/>
    </xf>
    <xf numFmtId="176" fontId="82" fillId="0" borderId="35" xfId="0" applyNumberFormat="1" applyFont="1" applyBorder="1" applyAlignment="1">
      <alignment horizontal="center" vertical="center" wrapText="1" shrinkToFit="1"/>
    </xf>
    <xf numFmtId="180" fontId="80" fillId="28" borderId="80" xfId="528" applyNumberFormat="1" applyFont="1" applyFill="1" applyBorder="1" applyAlignment="1">
      <alignment horizontal="right" vertical="center" shrinkToFit="1"/>
    </xf>
    <xf numFmtId="180" fontId="80" fillId="28" borderId="147" xfId="528" applyNumberFormat="1" applyFont="1" applyFill="1" applyBorder="1" applyAlignment="1">
      <alignment horizontal="right" vertical="center" shrinkToFit="1"/>
    </xf>
    <xf numFmtId="176" fontId="80" fillId="28" borderId="175" xfId="528" applyNumberFormat="1" applyFont="1" applyFill="1" applyBorder="1" applyAlignment="1">
      <alignment horizontal="left" vertical="center" shrinkToFit="1"/>
    </xf>
    <xf numFmtId="176" fontId="80" fillId="28" borderId="63" xfId="528" applyNumberFormat="1" applyFont="1" applyFill="1" applyBorder="1" applyAlignment="1">
      <alignment horizontal="left" vertical="center" shrinkToFit="1"/>
    </xf>
    <xf numFmtId="180" fontId="81" fillId="25" borderId="63" xfId="528" applyNumberFormat="1" applyFont="1" applyFill="1" applyBorder="1" applyAlignment="1">
      <alignment horizontal="right" vertical="center" shrinkToFit="1"/>
    </xf>
    <xf numFmtId="180" fontId="81" fillId="25" borderId="69" xfId="528" applyNumberFormat="1" applyFont="1" applyFill="1" applyBorder="1" applyAlignment="1">
      <alignment horizontal="right" vertical="center" shrinkToFit="1"/>
    </xf>
    <xf numFmtId="176" fontId="80" fillId="0" borderId="25" xfId="0" applyNumberFormat="1" applyFont="1" applyBorder="1" applyAlignment="1">
      <alignment horizontal="center" vertical="center" textRotation="255" wrapText="1" shrinkToFit="1"/>
    </xf>
    <xf numFmtId="176" fontId="80" fillId="0" borderId="11" xfId="0" applyNumberFormat="1" applyFont="1" applyBorder="1" applyAlignment="1">
      <alignment horizontal="center" vertical="center" textRotation="255" wrapText="1" shrinkToFit="1"/>
    </xf>
    <xf numFmtId="176" fontId="80" fillId="0" borderId="13" xfId="0" applyNumberFormat="1" applyFont="1" applyBorder="1" applyAlignment="1">
      <alignment horizontal="center" vertical="center" textRotation="255" wrapText="1" shrinkToFit="1"/>
    </xf>
    <xf numFmtId="180" fontId="81" fillId="25" borderId="16" xfId="528" applyNumberFormat="1" applyFont="1" applyFill="1" applyBorder="1" applyAlignment="1">
      <alignment horizontal="right" vertical="center" shrinkToFit="1"/>
    </xf>
    <xf numFmtId="180" fontId="80" fillId="0" borderId="61" xfId="528" applyNumberFormat="1" applyFont="1" applyFill="1" applyBorder="1" applyAlignment="1">
      <alignment horizontal="right" vertical="center" shrinkToFit="1"/>
    </xf>
    <xf numFmtId="180" fontId="80" fillId="0" borderId="67" xfId="528" applyNumberFormat="1" applyFont="1" applyFill="1" applyBorder="1" applyAlignment="1">
      <alignment horizontal="right" vertical="center" shrinkToFit="1"/>
    </xf>
    <xf numFmtId="180" fontId="80" fillId="0" borderId="72" xfId="528" applyNumberFormat="1" applyFont="1" applyFill="1" applyBorder="1" applyAlignment="1">
      <alignment horizontal="right" vertical="center" shrinkToFit="1"/>
    </xf>
    <xf numFmtId="180" fontId="80" fillId="0" borderId="146" xfId="528" applyNumberFormat="1" applyFont="1" applyFill="1" applyBorder="1" applyAlignment="1">
      <alignment horizontal="right" vertical="center" shrinkToFit="1"/>
    </xf>
    <xf numFmtId="176" fontId="80" fillId="0" borderId="35" xfId="0" applyNumberFormat="1" applyFont="1" applyBorder="1" applyAlignment="1">
      <alignment horizontal="center" vertical="center" textRotation="255" wrapText="1" shrinkToFit="1"/>
    </xf>
    <xf numFmtId="176" fontId="81" fillId="25" borderId="15" xfId="528" applyNumberFormat="1" applyFont="1" applyFill="1" applyBorder="1" applyAlignment="1">
      <alignment horizontal="left" vertical="center" shrinkToFit="1"/>
    </xf>
    <xf numFmtId="176" fontId="62" fillId="0" borderId="196" xfId="0" applyNumberFormat="1" applyFont="1" applyBorder="1" applyAlignment="1">
      <alignment horizontal="center" vertical="center" shrinkToFit="1"/>
    </xf>
    <xf numFmtId="176" fontId="62" fillId="0" borderId="15" xfId="0" applyNumberFormat="1" applyFont="1" applyBorder="1" applyAlignment="1">
      <alignment horizontal="center" vertical="center" shrinkToFit="1"/>
    </xf>
    <xf numFmtId="176" fontId="80" fillId="0" borderId="40" xfId="528" applyNumberFormat="1" applyFont="1" applyBorder="1" applyAlignment="1">
      <alignment horizontal="center" vertical="center" shrinkToFit="1"/>
    </xf>
    <xf numFmtId="176" fontId="80" fillId="0" borderId="15" xfId="528" applyNumberFormat="1" applyFont="1" applyBorder="1" applyAlignment="1">
      <alignment horizontal="center" vertical="center" shrinkToFit="1"/>
    </xf>
    <xf numFmtId="176" fontId="80" fillId="0" borderId="16" xfId="528" applyNumberFormat="1" applyFont="1" applyBorder="1" applyAlignment="1">
      <alignment horizontal="center" vertical="center" shrinkToFit="1"/>
    </xf>
    <xf numFmtId="180" fontId="81" fillId="25" borderId="15" xfId="0" applyNumberFormat="1" applyFont="1" applyFill="1" applyBorder="1" applyAlignment="1">
      <alignment horizontal="right" vertical="center" shrinkToFit="1"/>
    </xf>
    <xf numFmtId="180" fontId="81" fillId="25" borderId="16" xfId="0" applyNumberFormat="1" applyFont="1" applyFill="1" applyBorder="1" applyAlignment="1">
      <alignment horizontal="right" vertical="center" shrinkToFit="1"/>
    </xf>
    <xf numFmtId="176" fontId="62" fillId="0" borderId="46" xfId="0" applyNumberFormat="1" applyFont="1" applyBorder="1" applyAlignment="1">
      <alignment horizontal="center" vertical="center" shrinkToFit="1"/>
    </xf>
    <xf numFmtId="176" fontId="62" fillId="0" borderId="57" xfId="0" applyNumberFormat="1" applyFont="1" applyBorder="1" applyAlignment="1">
      <alignment horizontal="center" vertical="center" shrinkToFit="1"/>
    </xf>
    <xf numFmtId="176" fontId="80" fillId="0" borderId="58" xfId="528" applyNumberFormat="1" applyFont="1" applyBorder="1" applyAlignment="1">
      <alignment horizontal="center" vertical="center" shrinkToFit="1"/>
    </xf>
    <xf numFmtId="176" fontId="80" fillId="0" borderId="46" xfId="528" applyNumberFormat="1" applyFont="1" applyBorder="1" applyAlignment="1">
      <alignment horizontal="center" vertical="center" shrinkToFit="1"/>
    </xf>
    <xf numFmtId="176" fontId="80" fillId="0" borderId="47" xfId="528" applyNumberFormat="1" applyFont="1" applyBorder="1" applyAlignment="1">
      <alignment horizontal="center" vertical="center" shrinkToFit="1"/>
    </xf>
    <xf numFmtId="176" fontId="80" fillId="0" borderId="14" xfId="528" applyNumberFormat="1" applyFont="1" applyBorder="1" applyAlignment="1">
      <alignment horizontal="center" vertical="center" shrinkToFit="1"/>
    </xf>
    <xf numFmtId="176" fontId="80" fillId="0" borderId="21" xfId="528" applyNumberFormat="1" applyFont="1" applyBorder="1" applyAlignment="1">
      <alignment horizontal="center" vertical="center" shrinkToFit="1"/>
    </xf>
    <xf numFmtId="0" fontId="62" fillId="28" borderId="25" xfId="0" applyFont="1" applyFill="1" applyBorder="1" applyAlignment="1">
      <alignment horizontal="center" vertical="center" textRotation="255" wrapText="1" shrinkToFit="1"/>
    </xf>
    <xf numFmtId="0" fontId="62" fillId="28" borderId="11" xfId="0" applyFont="1" applyFill="1" applyBorder="1" applyAlignment="1">
      <alignment horizontal="center" vertical="center" textRotation="255" wrapText="1" shrinkToFit="1"/>
    </xf>
    <xf numFmtId="0" fontId="62" fillId="28" borderId="35" xfId="0" applyFont="1" applyFill="1" applyBorder="1" applyAlignment="1">
      <alignment horizontal="center" vertical="center" textRotation="255" wrapText="1" shrinkToFit="1"/>
    </xf>
    <xf numFmtId="0" fontId="62" fillId="28" borderId="13" xfId="0" applyFont="1" applyFill="1" applyBorder="1" applyAlignment="1">
      <alignment horizontal="center" vertical="center" textRotation="255" wrapText="1" shrinkToFit="1"/>
    </xf>
    <xf numFmtId="176" fontId="80" fillId="0" borderId="40" xfId="528" applyNumberFormat="1" applyFont="1" applyFill="1" applyBorder="1" applyAlignment="1">
      <alignment horizontal="left" vertical="center" shrinkToFit="1"/>
    </xf>
    <xf numFmtId="176" fontId="80" fillId="0" borderId="15" xfId="528" applyNumberFormat="1" applyFont="1" applyFill="1" applyBorder="1" applyAlignment="1">
      <alignment horizontal="left" vertical="center" shrinkToFit="1"/>
    </xf>
    <xf numFmtId="176" fontId="80" fillId="0" borderId="73" xfId="528" applyNumberFormat="1" applyFont="1" applyFill="1" applyBorder="1" applyAlignment="1">
      <alignment horizontal="left" vertical="center" shrinkToFit="1"/>
    </xf>
    <xf numFmtId="176" fontId="80" fillId="0" borderId="62" xfId="528" applyNumberFormat="1" applyFont="1" applyFill="1" applyBorder="1" applyAlignment="1">
      <alignment horizontal="left" vertical="center" shrinkToFit="1"/>
    </xf>
    <xf numFmtId="0" fontId="76" fillId="0" borderId="0" xfId="756" applyFont="1" applyAlignment="1">
      <alignment horizontal="center" vertical="center"/>
    </xf>
    <xf numFmtId="0" fontId="78" fillId="27" borderId="59" xfId="756" applyFont="1" applyFill="1" applyBorder="1" applyAlignment="1">
      <alignment horizontal="center" vertical="center"/>
    </xf>
    <xf numFmtId="0" fontId="78" fillId="27" borderId="38" xfId="756" applyFont="1" applyFill="1" applyBorder="1" applyAlignment="1">
      <alignment horizontal="center" vertical="center"/>
    </xf>
    <xf numFmtId="0" fontId="78" fillId="27" borderId="54" xfId="756" applyFont="1" applyFill="1" applyBorder="1" applyAlignment="1">
      <alignment horizontal="center" vertical="center"/>
    </xf>
    <xf numFmtId="0" fontId="78" fillId="27" borderId="26" xfId="756" applyFont="1" applyFill="1" applyBorder="1" applyAlignment="1">
      <alignment horizontal="center" vertical="center"/>
    </xf>
    <xf numFmtId="0" fontId="78" fillId="27" borderId="53" xfId="756" applyFont="1" applyFill="1" applyBorder="1" applyAlignment="1">
      <alignment horizontal="center" vertical="center"/>
    </xf>
    <xf numFmtId="0" fontId="78" fillId="27" borderId="13" xfId="756" applyFont="1" applyFill="1" applyBorder="1" applyAlignment="1">
      <alignment horizontal="center" vertical="center"/>
    </xf>
    <xf numFmtId="0" fontId="78" fillId="27" borderId="46" xfId="756" applyFont="1" applyFill="1" applyBorder="1" applyAlignment="1">
      <alignment horizontal="center" vertical="center"/>
    </xf>
    <xf numFmtId="0" fontId="78" fillId="27" borderId="57" xfId="756" applyFont="1" applyFill="1" applyBorder="1" applyAlignment="1">
      <alignment horizontal="center" vertical="center"/>
    </xf>
    <xf numFmtId="0" fontId="78" fillId="27" borderId="53" xfId="756" applyFont="1" applyFill="1" applyBorder="1" applyAlignment="1">
      <alignment horizontal="center" vertical="center" wrapText="1"/>
    </xf>
    <xf numFmtId="0" fontId="78" fillId="27" borderId="13" xfId="756" applyFont="1" applyFill="1" applyBorder="1" applyAlignment="1">
      <alignment horizontal="center" vertical="center" wrapText="1"/>
    </xf>
    <xf numFmtId="0" fontId="78" fillId="27" borderId="55" xfId="756" applyFont="1" applyFill="1" applyBorder="1" applyAlignment="1">
      <alignment horizontal="center" vertical="center" wrapText="1"/>
    </xf>
    <xf numFmtId="0" fontId="78" fillId="27" borderId="107" xfId="756" applyFont="1" applyFill="1" applyBorder="1" applyAlignment="1">
      <alignment horizontal="center" vertical="center" wrapText="1"/>
    </xf>
    <xf numFmtId="41" fontId="78" fillId="27" borderId="56" xfId="529" applyFont="1" applyFill="1" applyBorder="1" applyAlignment="1">
      <alignment horizontal="center" vertical="center"/>
    </xf>
    <xf numFmtId="41" fontId="78" fillId="27" borderId="106" xfId="529" applyFont="1" applyFill="1" applyBorder="1" applyAlignment="1">
      <alignment horizontal="center" vertical="center"/>
    </xf>
    <xf numFmtId="176" fontId="59" fillId="0" borderId="34" xfId="781" applyNumberFormat="1" applyFont="1" applyBorder="1" applyAlignment="1">
      <alignment horizontal="center" vertical="center" wrapText="1"/>
    </xf>
    <xf numFmtId="176" fontId="59" fillId="0" borderId="22" xfId="781" applyNumberFormat="1" applyFont="1" applyBorder="1" applyAlignment="1">
      <alignment horizontal="center" vertical="center" wrapText="1"/>
    </xf>
    <xf numFmtId="176" fontId="59" fillId="0" borderId="36" xfId="781" applyNumberFormat="1" applyFont="1" applyBorder="1" applyAlignment="1">
      <alignment horizontal="center" vertical="center" wrapText="1"/>
    </xf>
    <xf numFmtId="176" fontId="59" fillId="0" borderId="52" xfId="781" applyNumberFormat="1" applyFont="1" applyBorder="1" applyAlignment="1">
      <alignment horizontal="center" vertical="center" wrapText="1"/>
    </xf>
    <xf numFmtId="176" fontId="59" fillId="0" borderId="11" xfId="781" applyNumberFormat="1" applyFont="1" applyBorder="1" applyAlignment="1">
      <alignment horizontal="center" vertical="center" textRotation="255" wrapText="1"/>
    </xf>
    <xf numFmtId="176" fontId="59" fillId="0" borderId="35" xfId="781" applyNumberFormat="1" applyFont="1" applyBorder="1" applyAlignment="1">
      <alignment horizontal="center" vertical="center" textRotation="255" wrapText="1"/>
    </xf>
    <xf numFmtId="0" fontId="57" fillId="0" borderId="25" xfId="763" applyFont="1" applyBorder="1" applyAlignment="1">
      <alignment horizontal="center" vertical="center" wrapText="1"/>
    </xf>
    <xf numFmtId="0" fontId="57" fillId="0" borderId="11" xfId="763" applyFont="1" applyBorder="1" applyAlignment="1">
      <alignment horizontal="center" vertical="center" wrapText="1"/>
    </xf>
    <xf numFmtId="0" fontId="57" fillId="0" borderId="35" xfId="763" applyFont="1" applyBorder="1" applyAlignment="1">
      <alignment horizontal="center" vertical="center" wrapText="1"/>
    </xf>
    <xf numFmtId="176" fontId="59" fillId="30" borderId="40" xfId="781" applyNumberFormat="1" applyFont="1" applyFill="1" applyBorder="1" applyAlignment="1">
      <alignment horizontal="center" vertical="center" wrapText="1"/>
    </xf>
    <xf numFmtId="176" fontId="59" fillId="30" borderId="41" xfId="781" applyNumberFormat="1" applyFont="1" applyFill="1" applyBorder="1" applyAlignment="1">
      <alignment horizontal="center" vertical="center" wrapText="1"/>
    </xf>
    <xf numFmtId="176" fontId="59" fillId="30" borderId="34" xfId="781" applyNumberFormat="1" applyFont="1" applyFill="1" applyBorder="1" applyAlignment="1">
      <alignment horizontal="center" vertical="center" wrapText="1"/>
    </xf>
    <xf numFmtId="176" fontId="59" fillId="30" borderId="22" xfId="781" applyNumberFormat="1" applyFont="1" applyFill="1" applyBorder="1" applyAlignment="1">
      <alignment horizontal="center" vertical="center" wrapText="1"/>
    </xf>
    <xf numFmtId="176" fontId="59" fillId="30" borderId="36" xfId="781" applyNumberFormat="1" applyFont="1" applyFill="1" applyBorder="1" applyAlignment="1">
      <alignment horizontal="center" vertical="center" wrapText="1"/>
    </xf>
    <xf numFmtId="176" fontId="59" fillId="30" borderId="52" xfId="781" applyNumberFormat="1" applyFont="1" applyFill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textRotation="255" wrapText="1"/>
    </xf>
    <xf numFmtId="0" fontId="59" fillId="0" borderId="11" xfId="0" applyFont="1" applyBorder="1" applyAlignment="1">
      <alignment horizontal="center" vertical="center" textRotation="255" wrapText="1"/>
    </xf>
    <xf numFmtId="0" fontId="59" fillId="0" borderId="35" xfId="0" applyFont="1" applyBorder="1" applyAlignment="1">
      <alignment horizontal="center" vertical="center" textRotation="255" wrapText="1"/>
    </xf>
    <xf numFmtId="0" fontId="57" fillId="30" borderId="25" xfId="0" applyFont="1" applyFill="1" applyBorder="1" applyAlignment="1">
      <alignment horizontal="center" vertical="center" wrapText="1"/>
    </xf>
    <xf numFmtId="0" fontId="57" fillId="30" borderId="11" xfId="0" applyFont="1" applyFill="1" applyBorder="1" applyAlignment="1">
      <alignment horizontal="center" vertical="center" wrapText="1"/>
    </xf>
    <xf numFmtId="0" fontId="57" fillId="30" borderId="35" xfId="0" applyFont="1" applyFill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7" fillId="0" borderId="35" xfId="0" applyFont="1" applyBorder="1" applyAlignment="1">
      <alignment horizontal="center" vertical="center" wrapText="1"/>
    </xf>
    <xf numFmtId="176" fontId="59" fillId="0" borderId="40" xfId="781" applyNumberFormat="1" applyFont="1" applyBorder="1" applyAlignment="1">
      <alignment horizontal="center" vertical="center" wrapText="1"/>
    </xf>
    <xf numFmtId="176" fontId="59" fillId="0" borderId="41" xfId="781" applyNumberFormat="1" applyFont="1" applyBorder="1" applyAlignment="1">
      <alignment horizontal="center" vertical="center" wrapText="1"/>
    </xf>
    <xf numFmtId="176" fontId="59" fillId="0" borderId="25" xfId="781" applyNumberFormat="1" applyFont="1" applyBorder="1" applyAlignment="1">
      <alignment horizontal="center" vertical="center" textRotation="255" wrapText="1"/>
    </xf>
    <xf numFmtId="176" fontId="57" fillId="0" borderId="25" xfId="781" applyNumberFormat="1" applyFont="1" applyBorder="1" applyAlignment="1">
      <alignment horizontal="center" vertical="center" wrapText="1"/>
    </xf>
    <xf numFmtId="176" fontId="57" fillId="0" borderId="11" xfId="781" applyNumberFormat="1" applyFont="1" applyBorder="1" applyAlignment="1">
      <alignment horizontal="center" vertical="center" wrapText="1"/>
    </xf>
    <xf numFmtId="176" fontId="57" fillId="0" borderId="35" xfId="781" applyNumberFormat="1" applyFont="1" applyBorder="1" applyAlignment="1">
      <alignment horizontal="center" vertical="center" wrapText="1"/>
    </xf>
    <xf numFmtId="176" fontId="57" fillId="0" borderId="34" xfId="781" applyNumberFormat="1" applyFont="1" applyBorder="1" applyAlignment="1">
      <alignment horizontal="left" vertical="center"/>
    </xf>
    <xf numFmtId="176" fontId="57" fillId="0" borderId="0" xfId="781" applyNumberFormat="1" applyFont="1" applyAlignment="1">
      <alignment horizontal="left" vertical="center"/>
    </xf>
    <xf numFmtId="176" fontId="57" fillId="0" borderId="0" xfId="781" applyNumberFormat="1" applyFont="1" applyAlignment="1">
      <alignment horizontal="left" vertical="center" wrapText="1"/>
    </xf>
    <xf numFmtId="176" fontId="57" fillId="0" borderId="22" xfId="781" applyNumberFormat="1" applyFont="1" applyBorder="1" applyAlignment="1">
      <alignment horizontal="left" vertical="center" wrapText="1"/>
    </xf>
    <xf numFmtId="0" fontId="57" fillId="0" borderId="34" xfId="781" applyFont="1" applyBorder="1" applyAlignment="1">
      <alignment vertical="center"/>
    </xf>
    <xf numFmtId="0" fontId="57" fillId="0" borderId="0" xfId="781" applyFont="1" applyAlignment="1">
      <alignment vertical="center"/>
    </xf>
    <xf numFmtId="0" fontId="59" fillId="0" borderId="3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59" fillId="0" borderId="36" xfId="0" applyFont="1" applyBorder="1" applyAlignment="1">
      <alignment horizontal="center" vertical="center" wrapText="1"/>
    </xf>
    <xf numFmtId="0" fontId="59" fillId="0" borderId="52" xfId="0" applyFont="1" applyBorder="1" applyAlignment="1">
      <alignment horizontal="center" vertical="center" wrapText="1"/>
    </xf>
    <xf numFmtId="176" fontId="57" fillId="0" borderId="0" xfId="781" applyNumberFormat="1" applyFont="1" applyAlignment="1">
      <alignment vertical="center" wrapText="1"/>
    </xf>
    <xf numFmtId="176" fontId="57" fillId="0" borderId="22" xfId="781" applyNumberFormat="1" applyFont="1" applyBorder="1" applyAlignment="1">
      <alignment vertical="center" wrapText="1"/>
    </xf>
    <xf numFmtId="176" fontId="59" fillId="0" borderId="10" xfId="781" applyNumberFormat="1" applyFont="1" applyBorder="1" applyAlignment="1">
      <alignment horizontal="center" vertical="center" wrapText="1"/>
    </xf>
    <xf numFmtId="176" fontId="57" fillId="0" borderId="34" xfId="781" applyNumberFormat="1" applyFont="1" applyBorder="1" applyAlignment="1">
      <alignment vertical="center"/>
    </xf>
    <xf numFmtId="176" fontId="57" fillId="0" borderId="0" xfId="781" applyNumberFormat="1" applyFont="1" applyAlignment="1">
      <alignment vertical="center"/>
    </xf>
    <xf numFmtId="0" fontId="57" fillId="28" borderId="40" xfId="763" applyFont="1" applyFill="1" applyBorder="1" applyAlignment="1">
      <alignment horizontal="center" vertical="center"/>
    </xf>
    <xf numFmtId="0" fontId="57" fillId="28" borderId="41" xfId="763" applyFont="1" applyFill="1" applyBorder="1" applyAlignment="1">
      <alignment horizontal="center" vertical="center"/>
    </xf>
    <xf numFmtId="0" fontId="57" fillId="28" borderId="34" xfId="763" applyFont="1" applyFill="1" applyBorder="1" applyAlignment="1">
      <alignment horizontal="center" vertical="center"/>
    </xf>
    <xf numFmtId="0" fontId="57" fillId="28" borderId="22" xfId="763" applyFont="1" applyFill="1" applyBorder="1" applyAlignment="1">
      <alignment horizontal="center" vertical="center"/>
    </xf>
    <xf numFmtId="0" fontId="57" fillId="28" borderId="36" xfId="763" applyFont="1" applyFill="1" applyBorder="1" applyAlignment="1">
      <alignment horizontal="center" vertical="center"/>
    </xf>
    <xf numFmtId="0" fontId="57" fillId="28" borderId="52" xfId="763" applyFont="1" applyFill="1" applyBorder="1" applyAlignment="1">
      <alignment horizontal="center" vertical="center"/>
    </xf>
    <xf numFmtId="0" fontId="59" fillId="0" borderId="40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59" fillId="0" borderId="34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59" fillId="0" borderId="36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 vertical="center"/>
    </xf>
    <xf numFmtId="0" fontId="59" fillId="0" borderId="40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0" fontId="59" fillId="0" borderId="40" xfId="763" applyFont="1" applyBorder="1" applyAlignment="1">
      <alignment horizontal="center" vertical="center"/>
    </xf>
    <xf numFmtId="0" fontId="59" fillId="0" borderId="41" xfId="763" applyFont="1" applyBorder="1" applyAlignment="1">
      <alignment horizontal="center" vertical="center"/>
    </xf>
    <xf numFmtId="0" fontId="59" fillId="0" borderId="34" xfId="763" applyFont="1" applyBorder="1" applyAlignment="1">
      <alignment horizontal="center" vertical="center"/>
    </xf>
    <xf numFmtId="0" fontId="59" fillId="0" borderId="22" xfId="763" applyFont="1" applyBorder="1" applyAlignment="1">
      <alignment horizontal="center" vertical="center"/>
    </xf>
    <xf numFmtId="176" fontId="59" fillId="0" borderId="40" xfId="781" applyNumberFormat="1" applyFont="1" applyBorder="1" applyAlignment="1">
      <alignment horizontal="left" vertical="center"/>
    </xf>
    <xf numFmtId="176" fontId="59" fillId="0" borderId="15" xfId="781" applyNumberFormat="1" applyFont="1" applyBorder="1" applyAlignment="1">
      <alignment horizontal="left" vertical="center"/>
    </xf>
    <xf numFmtId="176" fontId="57" fillId="31" borderId="20" xfId="781" applyNumberFormat="1" applyFont="1" applyFill="1" applyBorder="1" applyAlignment="1">
      <alignment horizontal="center" vertical="center"/>
    </xf>
    <xf numFmtId="176" fontId="57" fillId="31" borderId="14" xfId="781" applyNumberFormat="1" applyFont="1" applyFill="1" applyBorder="1" applyAlignment="1">
      <alignment horizontal="center" vertical="center"/>
    </xf>
    <xf numFmtId="176" fontId="57" fillId="31" borderId="28" xfId="781" applyNumberFormat="1" applyFont="1" applyFill="1" applyBorder="1" applyAlignment="1">
      <alignment horizontal="center" vertical="center"/>
    </xf>
    <xf numFmtId="0" fontId="59" fillId="29" borderId="25" xfId="763" applyFont="1" applyFill="1" applyBorder="1" applyAlignment="1">
      <alignment horizontal="center" vertical="center" wrapText="1"/>
    </xf>
    <xf numFmtId="0" fontId="59" fillId="29" borderId="11" xfId="763" applyFont="1" applyFill="1" applyBorder="1" applyAlignment="1">
      <alignment horizontal="center" vertical="center" wrapText="1"/>
    </xf>
    <xf numFmtId="0" fontId="59" fillId="29" borderId="35" xfId="763" applyFont="1" applyFill="1" applyBorder="1" applyAlignment="1">
      <alignment horizontal="center" vertical="center" wrapText="1"/>
    </xf>
    <xf numFmtId="176" fontId="57" fillId="0" borderId="18" xfId="781" applyNumberFormat="1" applyFont="1" applyBorder="1" applyAlignment="1">
      <alignment horizontal="left" vertical="center" wrapText="1"/>
    </xf>
    <xf numFmtId="0" fontId="57" fillId="0" borderId="34" xfId="781" applyFont="1" applyBorder="1" applyAlignment="1">
      <alignment horizontal="left" vertical="center" wrapText="1"/>
    </xf>
    <xf numFmtId="0" fontId="57" fillId="0" borderId="0" xfId="781" applyFont="1" applyAlignment="1">
      <alignment horizontal="left" vertical="center" wrapText="1"/>
    </xf>
    <xf numFmtId="0" fontId="57" fillId="0" borderId="34" xfId="781" applyFont="1" applyBorder="1" applyAlignment="1">
      <alignment horizontal="left" vertical="center"/>
    </xf>
    <xf numFmtId="0" fontId="57" fillId="0" borderId="0" xfId="781" applyFont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176" fontId="59" fillId="29" borderId="10" xfId="781" applyNumberFormat="1" applyFont="1" applyFill="1" applyBorder="1" applyAlignment="1">
      <alignment horizontal="center" vertical="center"/>
    </xf>
    <xf numFmtId="41" fontId="59" fillId="29" borderId="28" xfId="528" applyFont="1" applyFill="1" applyBorder="1" applyAlignment="1">
      <alignment horizontal="center" vertical="center"/>
    </xf>
    <xf numFmtId="41" fontId="59" fillId="29" borderId="10" xfId="528" applyFont="1" applyFill="1" applyBorder="1" applyAlignment="1">
      <alignment horizontal="center" vertical="center"/>
    </xf>
    <xf numFmtId="0" fontId="59" fillId="29" borderId="1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9" fillId="29" borderId="20" xfId="0" applyFont="1" applyFill="1" applyBorder="1" applyAlignment="1">
      <alignment horizontal="center" vertical="center"/>
    </xf>
    <xf numFmtId="0" fontId="59" fillId="29" borderId="14" xfId="0" applyFont="1" applyFill="1" applyBorder="1" applyAlignment="1">
      <alignment horizontal="center" vertical="center"/>
    </xf>
    <xf numFmtId="0" fontId="59" fillId="29" borderId="28" xfId="0" applyFont="1" applyFill="1" applyBorder="1" applyAlignment="1">
      <alignment horizontal="center" vertical="center"/>
    </xf>
    <xf numFmtId="176" fontId="59" fillId="0" borderId="20" xfId="781" applyNumberFormat="1" applyFont="1" applyBorder="1" applyAlignment="1">
      <alignment horizontal="center" vertical="center"/>
    </xf>
    <xf numFmtId="176" fontId="59" fillId="0" borderId="28" xfId="781" applyNumberFormat="1" applyFont="1" applyBorder="1" applyAlignment="1">
      <alignment horizontal="center" vertical="center"/>
    </xf>
    <xf numFmtId="41" fontId="57" fillId="0" borderId="0" xfId="528" applyFont="1" applyFill="1" applyBorder="1" applyAlignment="1">
      <alignment horizontal="right" vertical="center"/>
    </xf>
    <xf numFmtId="49" fontId="57" fillId="0" borderId="0" xfId="781" applyNumberFormat="1" applyFont="1" applyAlignment="1">
      <alignment horizontal="left" vertical="center" wrapText="1"/>
    </xf>
    <xf numFmtId="0" fontId="59" fillId="0" borderId="25" xfId="763" applyFont="1" applyBorder="1" applyAlignment="1">
      <alignment horizontal="center" vertical="center" textRotation="255" wrapText="1"/>
    </xf>
    <xf numFmtId="0" fontId="59" fillId="0" borderId="11" xfId="763" applyFont="1" applyBorder="1" applyAlignment="1">
      <alignment horizontal="center" vertical="center" textRotation="255" wrapText="1"/>
    </xf>
    <xf numFmtId="0" fontId="59" fillId="0" borderId="35" xfId="763" applyFont="1" applyBorder="1" applyAlignment="1">
      <alignment horizontal="center" vertical="center" textRotation="255" wrapText="1"/>
    </xf>
    <xf numFmtId="0" fontId="59" fillId="0" borderId="25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0" fontId="59" fillId="0" borderId="35" xfId="0" applyFont="1" applyBorder="1" applyAlignment="1">
      <alignment horizontal="center" vertical="center" wrapText="1"/>
    </xf>
    <xf numFmtId="176" fontId="59" fillId="29" borderId="40" xfId="781" applyNumberFormat="1" applyFont="1" applyFill="1" applyBorder="1" applyAlignment="1">
      <alignment horizontal="center" vertical="center"/>
    </xf>
    <xf numFmtId="176" fontId="59" fillId="29" borderId="15" xfId="781" applyNumberFormat="1" applyFont="1" applyFill="1" applyBorder="1" applyAlignment="1">
      <alignment horizontal="center" vertical="center"/>
    </xf>
    <xf numFmtId="176" fontId="59" fillId="29" borderId="41" xfId="781" applyNumberFormat="1" applyFont="1" applyFill="1" applyBorder="1" applyAlignment="1">
      <alignment horizontal="center" vertical="center"/>
    </xf>
    <xf numFmtId="176" fontId="59" fillId="29" borderId="34" xfId="781" applyNumberFormat="1" applyFont="1" applyFill="1" applyBorder="1" applyAlignment="1">
      <alignment horizontal="center" vertical="center"/>
    </xf>
    <xf numFmtId="176" fontId="59" fillId="29" borderId="0" xfId="781" applyNumberFormat="1" applyFont="1" applyFill="1" applyAlignment="1">
      <alignment horizontal="center" vertical="center"/>
    </xf>
    <xf numFmtId="176" fontId="59" fillId="29" borderId="22" xfId="781" applyNumberFormat="1" applyFont="1" applyFill="1" applyBorder="1" applyAlignment="1">
      <alignment horizontal="center" vertical="center"/>
    </xf>
    <xf numFmtId="176" fontId="59" fillId="29" borderId="36" xfId="781" applyNumberFormat="1" applyFont="1" applyFill="1" applyBorder="1" applyAlignment="1">
      <alignment horizontal="center" vertical="center"/>
    </xf>
    <xf numFmtId="176" fontId="59" fillId="29" borderId="18" xfId="781" applyNumberFormat="1" applyFont="1" applyFill="1" applyBorder="1" applyAlignment="1">
      <alignment horizontal="center" vertical="center"/>
    </xf>
    <xf numFmtId="176" fontId="59" fillId="29" borderId="52" xfId="781" applyNumberFormat="1" applyFont="1" applyFill="1" applyBorder="1" applyAlignment="1">
      <alignment horizontal="center" vertical="center"/>
    </xf>
    <xf numFmtId="0" fontId="59" fillId="29" borderId="36" xfId="0" applyFont="1" applyFill="1" applyBorder="1" applyAlignment="1">
      <alignment horizontal="center" vertical="center"/>
    </xf>
    <xf numFmtId="0" fontId="59" fillId="29" borderId="18" xfId="0" applyFont="1" applyFill="1" applyBorder="1" applyAlignment="1">
      <alignment horizontal="center" vertical="center"/>
    </xf>
    <xf numFmtId="0" fontId="59" fillId="29" borderId="52" xfId="0" applyFont="1" applyFill="1" applyBorder="1" applyAlignment="1">
      <alignment horizontal="center" vertical="center"/>
    </xf>
    <xf numFmtId="176" fontId="59" fillId="0" borderId="20" xfId="781" applyNumberFormat="1" applyFont="1" applyBorder="1" applyAlignment="1">
      <alignment horizontal="center" vertical="center" wrapText="1"/>
    </xf>
    <xf numFmtId="176" fontId="59" fillId="0" borderId="28" xfId="781" applyNumberFormat="1" applyFont="1" applyBorder="1" applyAlignment="1">
      <alignment horizontal="center" vertical="center" wrapText="1"/>
    </xf>
    <xf numFmtId="0" fontId="57" fillId="29" borderId="20" xfId="0" applyFont="1" applyFill="1" applyBorder="1" applyAlignment="1">
      <alignment horizontal="center" vertical="center"/>
    </xf>
    <xf numFmtId="0" fontId="57" fillId="29" borderId="14" xfId="0" applyFont="1" applyFill="1" applyBorder="1" applyAlignment="1">
      <alignment horizontal="center" vertical="center"/>
    </xf>
    <xf numFmtId="0" fontId="57" fillId="29" borderId="28" xfId="0" applyFont="1" applyFill="1" applyBorder="1" applyAlignment="1">
      <alignment horizontal="center" vertical="center"/>
    </xf>
    <xf numFmtId="176" fontId="57" fillId="0" borderId="0" xfId="782" applyNumberFormat="1" applyFont="1" applyAlignment="1">
      <alignment horizontal="left" vertical="center" wrapText="1"/>
    </xf>
    <xf numFmtId="176" fontId="57" fillId="0" borderId="109" xfId="781" applyNumberFormat="1" applyFont="1" applyBorder="1" applyAlignment="1">
      <alignment horizontal="left" vertical="center" wrapText="1"/>
    </xf>
    <xf numFmtId="0" fontId="57" fillId="0" borderId="34" xfId="781" applyFont="1" applyBorder="1" applyAlignment="1">
      <alignment vertical="center" wrapText="1"/>
    </xf>
    <xf numFmtId="0" fontId="57" fillId="0" borderId="0" xfId="781" applyFont="1" applyAlignment="1">
      <alignment vertical="center" wrapText="1"/>
    </xf>
    <xf numFmtId="176" fontId="57" fillId="0" borderId="108" xfId="781" applyNumberFormat="1" applyFont="1" applyBorder="1" applyAlignment="1">
      <alignment horizontal="left" vertical="center" wrapText="1"/>
    </xf>
    <xf numFmtId="176" fontId="57" fillId="0" borderId="110" xfId="781" applyNumberFormat="1" applyFont="1" applyBorder="1" applyAlignment="1">
      <alignment horizontal="left" vertical="center" wrapText="1"/>
    </xf>
    <xf numFmtId="176" fontId="57" fillId="0" borderId="18" xfId="781" applyNumberFormat="1" applyFont="1" applyBorder="1" applyAlignment="1">
      <alignment vertical="center" wrapText="1"/>
    </xf>
    <xf numFmtId="176" fontId="57" fillId="0" borderId="52" xfId="781" applyNumberFormat="1" applyFont="1" applyBorder="1" applyAlignment="1">
      <alignment vertical="center" wrapText="1"/>
    </xf>
    <xf numFmtId="176" fontId="57" fillId="0" borderId="52" xfId="781" applyNumberFormat="1" applyFont="1" applyBorder="1" applyAlignment="1">
      <alignment horizontal="left" vertical="center" wrapText="1"/>
    </xf>
    <xf numFmtId="176" fontId="59" fillId="0" borderId="34" xfId="781" applyNumberFormat="1" applyFont="1" applyBorder="1" applyAlignment="1">
      <alignment horizontal="left" vertical="center"/>
    </xf>
    <xf numFmtId="176" fontId="59" fillId="0" borderId="0" xfId="781" applyNumberFormat="1" applyFont="1" applyAlignment="1">
      <alignment horizontal="left" vertical="center"/>
    </xf>
    <xf numFmtId="176" fontId="59" fillId="29" borderId="20" xfId="781" applyNumberFormat="1" applyFont="1" applyFill="1" applyBorder="1" applyAlignment="1">
      <alignment horizontal="center" vertical="center" wrapText="1"/>
    </xf>
    <xf numFmtId="176" fontId="59" fillId="29" borderId="14" xfId="781" applyNumberFormat="1" applyFont="1" applyFill="1" applyBorder="1" applyAlignment="1">
      <alignment horizontal="center" vertical="center" wrapText="1"/>
    </xf>
    <xf numFmtId="176" fontId="59" fillId="29" borderId="28" xfId="781" applyNumberFormat="1" applyFont="1" applyFill="1" applyBorder="1" applyAlignment="1">
      <alignment horizontal="center" vertical="center" wrapText="1"/>
    </xf>
    <xf numFmtId="176" fontId="59" fillId="0" borderId="40" xfId="756" applyNumberFormat="1" applyFont="1" applyBorder="1" applyAlignment="1">
      <alignment horizontal="center" vertical="center"/>
    </xf>
    <xf numFmtId="176" fontId="59" fillId="0" borderId="41" xfId="756" applyNumberFormat="1" applyFont="1" applyBorder="1" applyAlignment="1">
      <alignment horizontal="center" vertical="center"/>
    </xf>
    <xf numFmtId="176" fontId="59" fillId="0" borderId="34" xfId="756" applyNumberFormat="1" applyFont="1" applyBorder="1" applyAlignment="1">
      <alignment horizontal="center" vertical="center"/>
    </xf>
    <xf numFmtId="176" fontId="59" fillId="0" borderId="22" xfId="756" applyNumberFormat="1" applyFont="1" applyBorder="1" applyAlignment="1">
      <alignment horizontal="center" vertical="center"/>
    </xf>
    <xf numFmtId="49" fontId="57" fillId="0" borderId="22" xfId="781" applyNumberFormat="1" applyFont="1" applyBorder="1" applyAlignment="1">
      <alignment horizontal="left" vertical="center" wrapText="1"/>
    </xf>
    <xf numFmtId="176" fontId="59" fillId="32" borderId="20" xfId="781" applyNumberFormat="1" applyFont="1" applyFill="1" applyBorder="1" applyAlignment="1">
      <alignment horizontal="center" vertical="center"/>
    </xf>
    <xf numFmtId="176" fontId="59" fillId="32" borderId="14" xfId="781" applyNumberFormat="1" applyFont="1" applyFill="1" applyBorder="1" applyAlignment="1">
      <alignment horizontal="center" vertical="center"/>
    </xf>
    <xf numFmtId="176" fontId="59" fillId="32" borderId="28" xfId="781" applyNumberFormat="1" applyFont="1" applyFill="1" applyBorder="1" applyAlignment="1">
      <alignment horizontal="center" vertical="center"/>
    </xf>
    <xf numFmtId="49" fontId="57" fillId="0" borderId="18" xfId="781" applyNumberFormat="1" applyFont="1" applyBorder="1" applyAlignment="1">
      <alignment horizontal="left" vertical="center" wrapText="1"/>
    </xf>
    <xf numFmtId="176" fontId="59" fillId="29" borderId="20" xfId="781" applyNumberFormat="1" applyFont="1" applyFill="1" applyBorder="1" applyAlignment="1">
      <alignment horizontal="center" vertical="center"/>
    </xf>
    <xf numFmtId="176" fontId="59" fillId="29" borderId="14" xfId="781" applyNumberFormat="1" applyFont="1" applyFill="1" applyBorder="1" applyAlignment="1">
      <alignment horizontal="center" vertical="center"/>
    </xf>
    <xf numFmtId="0" fontId="57" fillId="0" borderId="15" xfId="781" applyFont="1" applyBorder="1" applyAlignment="1">
      <alignment vertical="center"/>
    </xf>
    <xf numFmtId="176" fontId="59" fillId="0" borderId="25" xfId="781" applyNumberFormat="1" applyFont="1" applyBorder="1" applyAlignment="1">
      <alignment horizontal="center" vertical="center" wrapText="1"/>
    </xf>
    <xf numFmtId="176" fontId="59" fillId="0" borderId="11" xfId="781" applyNumberFormat="1" applyFont="1" applyBorder="1" applyAlignment="1">
      <alignment horizontal="center" vertical="center" wrapText="1"/>
    </xf>
    <xf numFmtId="176" fontId="57" fillId="0" borderId="20" xfId="781" applyNumberFormat="1" applyFont="1" applyBorder="1" applyAlignment="1">
      <alignment horizontal="center" vertical="center" wrapText="1"/>
    </xf>
    <xf numFmtId="176" fontId="57" fillId="0" borderId="28" xfId="781" applyNumberFormat="1" applyFont="1" applyBorder="1" applyAlignment="1">
      <alignment horizontal="center" vertical="center" wrapText="1"/>
    </xf>
    <xf numFmtId="0" fontId="57" fillId="0" borderId="20" xfId="0" applyFont="1" applyBorder="1">
      <alignment vertical="center"/>
    </xf>
    <xf numFmtId="0" fontId="57" fillId="0" borderId="14" xfId="0" applyFont="1" applyBorder="1">
      <alignment vertical="center"/>
    </xf>
    <xf numFmtId="0" fontId="59" fillId="31" borderId="10" xfId="0" applyFont="1" applyFill="1" applyBorder="1" applyAlignment="1">
      <alignment horizontal="center" vertical="center"/>
    </xf>
    <xf numFmtId="176" fontId="59" fillId="0" borderId="35" xfId="781" applyNumberFormat="1" applyFont="1" applyBorder="1" applyAlignment="1">
      <alignment horizontal="center" vertical="center" wrapText="1"/>
    </xf>
    <xf numFmtId="0" fontId="59" fillId="28" borderId="40" xfId="763" applyFont="1" applyFill="1" applyBorder="1" applyAlignment="1">
      <alignment horizontal="center" vertical="center" wrapText="1"/>
    </xf>
    <xf numFmtId="0" fontId="59" fillId="28" borderId="41" xfId="763" applyFont="1" applyFill="1" applyBorder="1" applyAlignment="1">
      <alignment horizontal="center" vertical="center" wrapText="1"/>
    </xf>
    <xf numFmtId="0" fontId="59" fillId="28" borderId="34" xfId="763" applyFont="1" applyFill="1" applyBorder="1" applyAlignment="1">
      <alignment horizontal="center" vertical="center" wrapText="1"/>
    </xf>
    <xf numFmtId="0" fontId="59" fillId="28" borderId="22" xfId="763" applyFont="1" applyFill="1" applyBorder="1" applyAlignment="1">
      <alignment horizontal="center" vertical="center" wrapText="1"/>
    </xf>
    <xf numFmtId="0" fontId="59" fillId="28" borderId="36" xfId="763" applyFont="1" applyFill="1" applyBorder="1" applyAlignment="1">
      <alignment horizontal="center" vertical="center" wrapText="1"/>
    </xf>
    <xf numFmtId="0" fontId="59" fillId="28" borderId="52" xfId="763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176" fontId="57" fillId="0" borderId="22" xfId="781" applyNumberFormat="1" applyFont="1" applyBorder="1" applyAlignment="1">
      <alignment horizontal="left" vertical="center"/>
    </xf>
    <xf numFmtId="176" fontId="57" fillId="0" borderId="34" xfId="756" applyNumberFormat="1" applyFont="1" applyBorder="1" applyAlignment="1">
      <alignment horizontal="left" vertical="center"/>
    </xf>
    <xf numFmtId="176" fontId="57" fillId="0" borderId="0" xfId="756" applyNumberFormat="1" applyFont="1" applyAlignment="1">
      <alignment horizontal="left" vertical="center"/>
    </xf>
    <xf numFmtId="176" fontId="57" fillId="0" borderId="36" xfId="781" applyNumberFormat="1" applyFont="1" applyBorder="1" applyAlignment="1">
      <alignment horizontal="left" vertical="center"/>
    </xf>
    <xf numFmtId="176" fontId="57" fillId="0" borderId="18" xfId="781" applyNumberFormat="1" applyFont="1" applyBorder="1" applyAlignment="1">
      <alignment horizontal="left" vertical="center"/>
    </xf>
    <xf numFmtId="0" fontId="57" fillId="0" borderId="0" xfId="763" applyFont="1" applyAlignment="1">
      <alignment horizontal="center" vertical="center" wrapText="1"/>
    </xf>
    <xf numFmtId="0" fontId="57" fillId="0" borderId="22" xfId="763" applyFont="1" applyBorder="1" applyAlignment="1">
      <alignment horizontal="center" vertical="center" wrapText="1"/>
    </xf>
    <xf numFmtId="176" fontId="59" fillId="0" borderId="36" xfId="756" applyNumberFormat="1" applyFont="1" applyBorder="1" applyAlignment="1">
      <alignment horizontal="center" vertical="center"/>
    </xf>
    <xf numFmtId="176" fontId="59" fillId="0" borderId="52" xfId="756" applyNumberFormat="1" applyFont="1" applyBorder="1" applyAlignment="1">
      <alignment horizontal="center" vertical="center"/>
    </xf>
    <xf numFmtId="176" fontId="59" fillId="0" borderId="40" xfId="781" applyNumberFormat="1" applyFont="1" applyBorder="1" applyAlignment="1">
      <alignment horizontal="center" vertical="center"/>
    </xf>
    <xf numFmtId="176" fontId="59" fillId="0" borderId="41" xfId="781" applyNumberFormat="1" applyFont="1" applyBorder="1" applyAlignment="1">
      <alignment horizontal="center" vertical="center"/>
    </xf>
    <xf numFmtId="176" fontId="59" fillId="0" borderId="34" xfId="781" applyNumberFormat="1" applyFont="1" applyBorder="1" applyAlignment="1">
      <alignment horizontal="center" vertical="center"/>
    </xf>
    <xf numFmtId="176" fontId="59" fillId="0" borderId="22" xfId="781" applyNumberFormat="1" applyFont="1" applyBorder="1" applyAlignment="1">
      <alignment horizontal="center" vertical="center"/>
    </xf>
    <xf numFmtId="41" fontId="57" fillId="33" borderId="10" xfId="528" applyFont="1" applyFill="1" applyBorder="1" applyAlignment="1">
      <alignment horizontal="center" vertical="center"/>
    </xf>
    <xf numFmtId="176" fontId="59" fillId="31" borderId="10" xfId="781" applyNumberFormat="1" applyFont="1" applyFill="1" applyBorder="1" applyAlignment="1">
      <alignment horizontal="center" vertical="center"/>
    </xf>
    <xf numFmtId="0" fontId="57" fillId="0" borderId="18" xfId="0" applyFont="1" applyBorder="1" applyAlignment="1">
      <alignment horizontal="left" vertical="center" wrapText="1"/>
    </xf>
    <xf numFmtId="176" fontId="59" fillId="0" borderId="10" xfId="781" applyNumberFormat="1" applyFont="1" applyBorder="1" applyAlignment="1">
      <alignment horizontal="center" vertical="center"/>
    </xf>
    <xf numFmtId="0" fontId="57" fillId="0" borderId="0" xfId="3843" applyFont="1" applyAlignment="1">
      <alignment vertical="center" wrapText="1"/>
    </xf>
    <xf numFmtId="176" fontId="57" fillId="0" borderId="0" xfId="3843" applyNumberFormat="1" applyFont="1" applyAlignment="1">
      <alignment horizontal="left" vertical="center" wrapText="1"/>
    </xf>
    <xf numFmtId="0" fontId="57" fillId="0" borderId="40" xfId="781" applyFont="1" applyBorder="1" applyAlignment="1">
      <alignment horizontal="left" vertical="center" wrapText="1"/>
    </xf>
    <xf numFmtId="0" fontId="57" fillId="0" borderId="15" xfId="781" applyFont="1" applyBorder="1" applyAlignment="1">
      <alignment horizontal="left" vertical="center" wrapText="1"/>
    </xf>
    <xf numFmtId="0" fontId="57" fillId="0" borderId="34" xfId="781" applyFont="1" applyBorder="1" applyAlignment="1">
      <alignment horizontal="center" vertical="center" wrapText="1"/>
    </xf>
    <xf numFmtId="0" fontId="57" fillId="0" borderId="0" xfId="781" applyFont="1" applyAlignment="1">
      <alignment horizontal="center" vertical="center" wrapText="1"/>
    </xf>
    <xf numFmtId="0" fontId="59" fillId="0" borderId="40" xfId="0" applyFont="1" applyBorder="1" applyAlignment="1">
      <alignment horizontal="center" vertical="center" textRotation="255" wrapText="1"/>
    </xf>
    <xf numFmtId="0" fontId="59" fillId="0" borderId="34" xfId="0" applyFont="1" applyBorder="1" applyAlignment="1">
      <alignment horizontal="center" vertical="center" textRotation="255" wrapText="1"/>
    </xf>
    <xf numFmtId="0" fontId="59" fillId="0" borderId="36" xfId="0" applyFont="1" applyBorder="1" applyAlignment="1">
      <alignment horizontal="center" vertical="center" textRotation="255" wrapText="1"/>
    </xf>
    <xf numFmtId="176" fontId="57" fillId="30" borderId="18" xfId="781" applyNumberFormat="1" applyFont="1" applyFill="1" applyBorder="1" applyAlignment="1">
      <alignment horizontal="left" vertical="center" wrapText="1"/>
    </xf>
    <xf numFmtId="176" fontId="57" fillId="30" borderId="52" xfId="781" applyNumberFormat="1" applyFont="1" applyFill="1" applyBorder="1" applyAlignment="1">
      <alignment horizontal="left" vertical="center" wrapText="1"/>
    </xf>
    <xf numFmtId="176" fontId="59" fillId="0" borderId="40" xfId="781" applyNumberFormat="1" applyFont="1" applyBorder="1" applyAlignment="1">
      <alignment horizontal="center" vertical="center" textRotation="255" wrapText="1"/>
    </xf>
    <xf numFmtId="176" fontId="59" fillId="0" borderId="34" xfId="781" applyNumberFormat="1" applyFont="1" applyBorder="1" applyAlignment="1">
      <alignment horizontal="center" vertical="center" textRotation="255" wrapText="1"/>
    </xf>
    <xf numFmtId="0" fontId="57" fillId="30" borderId="10" xfId="0" applyFont="1" applyFill="1" applyBorder="1" applyAlignment="1">
      <alignment horizontal="center" vertical="center" wrapText="1"/>
    </xf>
    <xf numFmtId="0" fontId="59" fillId="0" borderId="35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textRotation="255" wrapText="1"/>
    </xf>
    <xf numFmtId="0" fontId="59" fillId="0" borderId="40" xfId="756" applyFont="1" applyBorder="1" applyAlignment="1">
      <alignment horizontal="center" vertical="center" wrapText="1"/>
    </xf>
    <xf numFmtId="0" fontId="59" fillId="0" borderId="41" xfId="756" applyFont="1" applyBorder="1" applyAlignment="1">
      <alignment horizontal="center" vertical="center" wrapText="1"/>
    </xf>
    <xf numFmtId="0" fontId="59" fillId="0" borderId="34" xfId="756" applyFont="1" applyBorder="1" applyAlignment="1">
      <alignment horizontal="center" vertical="center" wrapText="1"/>
    </xf>
    <xf numFmtId="0" fontId="59" fillId="0" borderId="22" xfId="756" applyFont="1" applyBorder="1" applyAlignment="1">
      <alignment horizontal="center" vertical="center" wrapText="1"/>
    </xf>
    <xf numFmtId="0" fontId="59" fillId="0" borderId="36" xfId="756" applyFont="1" applyBorder="1" applyAlignment="1">
      <alignment horizontal="center" vertical="center" wrapText="1"/>
    </xf>
    <xf numFmtId="0" fontId="59" fillId="0" borderId="52" xfId="756" applyFont="1" applyBorder="1" applyAlignment="1">
      <alignment horizontal="center" vertical="center" wrapText="1"/>
    </xf>
    <xf numFmtId="176" fontId="57" fillId="0" borderId="34" xfId="782" applyNumberFormat="1" applyFont="1" applyBorder="1" applyAlignment="1">
      <alignment horizontal="left" vertical="center"/>
    </xf>
    <xf numFmtId="176" fontId="57" fillId="0" borderId="0" xfId="782" applyNumberFormat="1" applyFont="1" applyAlignment="1">
      <alignment horizontal="left" vertical="center"/>
    </xf>
    <xf numFmtId="176" fontId="59" fillId="0" borderId="10" xfId="781" applyNumberFormat="1" applyFont="1" applyBorder="1" applyAlignment="1">
      <alignment horizontal="center" vertical="center" textRotation="255" wrapText="1"/>
    </xf>
    <xf numFmtId="176" fontId="57" fillId="0" borderId="20" xfId="781" applyNumberFormat="1" applyFont="1" applyBorder="1" applyAlignment="1">
      <alignment horizontal="center" vertical="center"/>
    </xf>
    <xf numFmtId="176" fontId="57" fillId="0" borderId="14" xfId="781" applyNumberFormat="1" applyFont="1" applyBorder="1" applyAlignment="1">
      <alignment horizontal="center" vertical="center"/>
    </xf>
  </cellXfs>
  <cellStyles count="4587">
    <cellStyle name="20% - 강조색1 2" xfId="1"/>
    <cellStyle name="20% - 강조색1 2 10" xfId="2"/>
    <cellStyle name="20% - 강조색1 2 11" xfId="3"/>
    <cellStyle name="20% - 강조색1 2 12" xfId="4"/>
    <cellStyle name="20% - 강조색1 2 13" xfId="5"/>
    <cellStyle name="20% - 강조색1 2 14" xfId="6"/>
    <cellStyle name="20% - 강조색1 2 15" xfId="7"/>
    <cellStyle name="20% - 강조색1 2 16" xfId="8"/>
    <cellStyle name="20% - 강조색1 2 17" xfId="9"/>
    <cellStyle name="20% - 강조색1 2 18" xfId="784"/>
    <cellStyle name="20% - 강조색1 2 19" xfId="788"/>
    <cellStyle name="20% - 강조색1 2 2" xfId="10"/>
    <cellStyle name="20% - 강조색1 2 20" xfId="789"/>
    <cellStyle name="20% - 강조색1 2 21" xfId="790"/>
    <cellStyle name="20% - 강조색1 2 22" xfId="791"/>
    <cellStyle name="20% - 강조색1 2 23" xfId="792"/>
    <cellStyle name="20% - 강조색1 2 24" xfId="793"/>
    <cellStyle name="20% - 강조색1 2 25" xfId="794"/>
    <cellStyle name="20% - 강조색1 2 26" xfId="795"/>
    <cellStyle name="20% - 강조색1 2 27" xfId="796"/>
    <cellStyle name="20% - 강조색1 2 28" xfId="797"/>
    <cellStyle name="20% - 강조색1 2 29" xfId="798"/>
    <cellStyle name="20% - 강조색1 2 3" xfId="11"/>
    <cellStyle name="20% - 강조색1 2 30" xfId="800"/>
    <cellStyle name="20% - 강조색1 2 31" xfId="801"/>
    <cellStyle name="20% - 강조색1 2 32" xfId="802"/>
    <cellStyle name="20% - 강조색1 2 33" xfId="803"/>
    <cellStyle name="20% - 강조색1 2 34" xfId="804"/>
    <cellStyle name="20% - 강조색1 2 35" xfId="805"/>
    <cellStyle name="20% - 강조색1 2 36" xfId="806"/>
    <cellStyle name="20% - 강조색1 2 37" xfId="807"/>
    <cellStyle name="20% - 강조색1 2 38" xfId="808"/>
    <cellStyle name="20% - 강조색1 2 39" xfId="809"/>
    <cellStyle name="20% - 강조색1 2 4" xfId="12"/>
    <cellStyle name="20% - 강조색1 2 40" xfId="811"/>
    <cellStyle name="20% - 강조색1 2 41" xfId="812"/>
    <cellStyle name="20% - 강조색1 2 42" xfId="813"/>
    <cellStyle name="20% - 강조색1 2 43" xfId="814"/>
    <cellStyle name="20% - 강조색1 2 44" xfId="815"/>
    <cellStyle name="20% - 강조색1 2 45" xfId="816"/>
    <cellStyle name="20% - 강조색1 2 46" xfId="817"/>
    <cellStyle name="20% - 강조색1 2 47" xfId="818"/>
    <cellStyle name="20% - 강조색1 2 48" xfId="819"/>
    <cellStyle name="20% - 강조색1 2 49" xfId="820"/>
    <cellStyle name="20% - 강조색1 2 5" xfId="13"/>
    <cellStyle name="20% - 강조색1 2 50" xfId="822"/>
    <cellStyle name="20% - 강조색1 2 51" xfId="823"/>
    <cellStyle name="20% - 강조색1 2 52" xfId="824"/>
    <cellStyle name="20% - 강조색1 2 53" xfId="825"/>
    <cellStyle name="20% - 강조색1 2 54" xfId="826"/>
    <cellStyle name="20% - 강조색1 2 55" xfId="827"/>
    <cellStyle name="20% - 강조색1 2 56" xfId="828"/>
    <cellStyle name="20% - 강조색1 2 57" xfId="829"/>
    <cellStyle name="20% - 강조색1 2 58" xfId="830"/>
    <cellStyle name="20% - 강조색1 2 59" xfId="831"/>
    <cellStyle name="20% - 강조색1 2 6" xfId="14"/>
    <cellStyle name="20% - 강조색1 2 60" xfId="832"/>
    <cellStyle name="20% - 강조색1 2 61" xfId="833"/>
    <cellStyle name="20% - 강조색1 2 62" xfId="834"/>
    <cellStyle name="20% - 강조색1 2 63" xfId="835"/>
    <cellStyle name="20% - 강조색1 2 64" xfId="836"/>
    <cellStyle name="20% - 강조색1 2 65" xfId="837"/>
    <cellStyle name="20% - 강조색1 2 66" xfId="838"/>
    <cellStyle name="20% - 강조색1 2 67" xfId="3424"/>
    <cellStyle name="20% - 강조색1 2 68" xfId="3632"/>
    <cellStyle name="20% - 강조색1 2 69" xfId="3641"/>
    <cellStyle name="20% - 강조색1 2 7" xfId="15"/>
    <cellStyle name="20% - 강조색1 2 70" xfId="3645"/>
    <cellStyle name="20% - 강조색1 2 71" xfId="3651"/>
    <cellStyle name="20% - 강조색1 2 72" xfId="3652"/>
    <cellStyle name="20% - 강조색1 2 73" xfId="3657"/>
    <cellStyle name="20% - 강조색1 2 74" xfId="787"/>
    <cellStyle name="20% - 강조색1 2 75" xfId="3582"/>
    <cellStyle name="20% - 강조색1 2 76" xfId="3664"/>
    <cellStyle name="20% - 강조색1 2 77" xfId="3666"/>
    <cellStyle name="20% - 강조색1 2 78" xfId="3810"/>
    <cellStyle name="20% - 강조색1 2 79" xfId="2368"/>
    <cellStyle name="20% - 강조색1 2 8" xfId="16"/>
    <cellStyle name="20% - 강조색1 2 80" xfId="3814"/>
    <cellStyle name="20% - 강조색1 2 9" xfId="17"/>
    <cellStyle name="20% - 강조색2 2" xfId="18"/>
    <cellStyle name="20% - 강조색2 2 10" xfId="19"/>
    <cellStyle name="20% - 강조색2 2 11" xfId="20"/>
    <cellStyle name="20% - 강조색2 2 12" xfId="21"/>
    <cellStyle name="20% - 강조색2 2 13" xfId="22"/>
    <cellStyle name="20% - 강조색2 2 14" xfId="23"/>
    <cellStyle name="20% - 강조색2 2 15" xfId="24"/>
    <cellStyle name="20% - 강조색2 2 16" xfId="25"/>
    <cellStyle name="20% - 강조색2 2 17" xfId="26"/>
    <cellStyle name="20% - 강조색2 2 18" xfId="839"/>
    <cellStyle name="20% - 강조색2 2 19" xfId="842"/>
    <cellStyle name="20% - 강조색2 2 2" xfId="27"/>
    <cellStyle name="20% - 강조색2 2 20" xfId="844"/>
    <cellStyle name="20% - 강조색2 2 21" xfId="845"/>
    <cellStyle name="20% - 강조색2 2 22" xfId="846"/>
    <cellStyle name="20% - 강조색2 2 23" xfId="847"/>
    <cellStyle name="20% - 강조색2 2 24" xfId="848"/>
    <cellStyle name="20% - 강조색2 2 25" xfId="849"/>
    <cellStyle name="20% - 강조색2 2 26" xfId="850"/>
    <cellStyle name="20% - 강조색2 2 27" xfId="851"/>
    <cellStyle name="20% - 강조색2 2 28" xfId="852"/>
    <cellStyle name="20% - 강조색2 2 29" xfId="853"/>
    <cellStyle name="20% - 강조색2 2 3" xfId="28"/>
    <cellStyle name="20% - 강조색2 2 30" xfId="854"/>
    <cellStyle name="20% - 강조색2 2 31" xfId="855"/>
    <cellStyle name="20% - 강조색2 2 32" xfId="856"/>
    <cellStyle name="20% - 강조색2 2 33" xfId="857"/>
    <cellStyle name="20% - 강조색2 2 34" xfId="858"/>
    <cellStyle name="20% - 강조색2 2 35" xfId="859"/>
    <cellStyle name="20% - 강조색2 2 36" xfId="860"/>
    <cellStyle name="20% - 강조색2 2 37" xfId="861"/>
    <cellStyle name="20% - 강조색2 2 38" xfId="862"/>
    <cellStyle name="20% - 강조색2 2 39" xfId="863"/>
    <cellStyle name="20% - 강조색2 2 4" xfId="29"/>
    <cellStyle name="20% - 강조색2 2 40" xfId="864"/>
    <cellStyle name="20% - 강조색2 2 41" xfId="865"/>
    <cellStyle name="20% - 강조색2 2 42" xfId="866"/>
    <cellStyle name="20% - 강조색2 2 43" xfId="867"/>
    <cellStyle name="20% - 강조색2 2 44" xfId="868"/>
    <cellStyle name="20% - 강조색2 2 45" xfId="869"/>
    <cellStyle name="20% - 강조색2 2 46" xfId="870"/>
    <cellStyle name="20% - 강조색2 2 47" xfId="871"/>
    <cellStyle name="20% - 강조색2 2 48" xfId="872"/>
    <cellStyle name="20% - 강조색2 2 49" xfId="873"/>
    <cellStyle name="20% - 강조색2 2 5" xfId="30"/>
    <cellStyle name="20% - 강조색2 2 50" xfId="875"/>
    <cellStyle name="20% - 강조색2 2 51" xfId="876"/>
    <cellStyle name="20% - 강조색2 2 52" xfId="877"/>
    <cellStyle name="20% - 강조색2 2 53" xfId="878"/>
    <cellStyle name="20% - 강조색2 2 54" xfId="879"/>
    <cellStyle name="20% - 강조색2 2 55" xfId="880"/>
    <cellStyle name="20% - 강조색2 2 56" xfId="881"/>
    <cellStyle name="20% - 강조색2 2 57" xfId="882"/>
    <cellStyle name="20% - 강조색2 2 58" xfId="883"/>
    <cellStyle name="20% - 강조색2 2 59" xfId="884"/>
    <cellStyle name="20% - 강조색2 2 6" xfId="31"/>
    <cellStyle name="20% - 강조색2 2 60" xfId="885"/>
    <cellStyle name="20% - 강조색2 2 61" xfId="886"/>
    <cellStyle name="20% - 강조색2 2 62" xfId="887"/>
    <cellStyle name="20% - 강조색2 2 63" xfId="888"/>
    <cellStyle name="20% - 강조색2 2 64" xfId="889"/>
    <cellStyle name="20% - 강조색2 2 65" xfId="890"/>
    <cellStyle name="20% - 강조색2 2 66" xfId="891"/>
    <cellStyle name="20% - 강조색2 2 67" xfId="3243"/>
    <cellStyle name="20% - 강조색2 2 68" xfId="3627"/>
    <cellStyle name="20% - 강조색2 2 69" xfId="3331"/>
    <cellStyle name="20% - 강조색2 2 7" xfId="32"/>
    <cellStyle name="20% - 강조색2 2 70" xfId="3642"/>
    <cellStyle name="20% - 강조색2 2 71" xfId="3385"/>
    <cellStyle name="20% - 강조색2 2 72" xfId="3644"/>
    <cellStyle name="20% - 강조색2 2 73" xfId="3649"/>
    <cellStyle name="20% - 강조색2 2 74" xfId="841"/>
    <cellStyle name="20% - 강조색2 2 75" xfId="3578"/>
    <cellStyle name="20% - 강조색2 2 76" xfId="3663"/>
    <cellStyle name="20% - 강조색2 2 77" xfId="3656"/>
    <cellStyle name="20% - 강조색2 2 78" xfId="3806"/>
    <cellStyle name="20% - 강조색2 2 79" xfId="2096"/>
    <cellStyle name="20% - 강조색2 2 8" xfId="33"/>
    <cellStyle name="20% - 강조색2 2 80" xfId="3813"/>
    <cellStyle name="20% - 강조색2 2 9" xfId="34"/>
    <cellStyle name="20% - 강조색3 2" xfId="35"/>
    <cellStyle name="20% - 강조색3 2 10" xfId="36"/>
    <cellStyle name="20% - 강조색3 2 11" xfId="37"/>
    <cellStyle name="20% - 강조색3 2 12" xfId="38"/>
    <cellStyle name="20% - 강조색3 2 13" xfId="39"/>
    <cellStyle name="20% - 강조색3 2 14" xfId="40"/>
    <cellStyle name="20% - 강조색3 2 15" xfId="41"/>
    <cellStyle name="20% - 강조색3 2 16" xfId="42"/>
    <cellStyle name="20% - 강조색3 2 17" xfId="43"/>
    <cellStyle name="20% - 강조색3 2 18" xfId="892"/>
    <cellStyle name="20% - 강조색3 2 19" xfId="894"/>
    <cellStyle name="20% - 강조색3 2 2" xfId="44"/>
    <cellStyle name="20% - 강조색3 2 20" xfId="895"/>
    <cellStyle name="20% - 강조색3 2 21" xfId="896"/>
    <cellStyle name="20% - 강조색3 2 22" xfId="897"/>
    <cellStyle name="20% - 강조색3 2 23" xfId="898"/>
    <cellStyle name="20% - 강조색3 2 24" xfId="899"/>
    <cellStyle name="20% - 강조색3 2 25" xfId="900"/>
    <cellStyle name="20% - 강조색3 2 26" xfId="901"/>
    <cellStyle name="20% - 강조색3 2 27" xfId="902"/>
    <cellStyle name="20% - 강조색3 2 28" xfId="903"/>
    <cellStyle name="20% - 강조색3 2 29" xfId="904"/>
    <cellStyle name="20% - 강조색3 2 3" xfId="45"/>
    <cellStyle name="20% - 강조색3 2 30" xfId="906"/>
    <cellStyle name="20% - 강조색3 2 31" xfId="907"/>
    <cellStyle name="20% - 강조색3 2 32" xfId="908"/>
    <cellStyle name="20% - 강조색3 2 33" xfId="909"/>
    <cellStyle name="20% - 강조색3 2 34" xfId="910"/>
    <cellStyle name="20% - 강조색3 2 35" xfId="911"/>
    <cellStyle name="20% - 강조색3 2 36" xfId="912"/>
    <cellStyle name="20% - 강조색3 2 37" xfId="913"/>
    <cellStyle name="20% - 강조색3 2 38" xfId="914"/>
    <cellStyle name="20% - 강조색3 2 39" xfId="915"/>
    <cellStyle name="20% - 강조색3 2 4" xfId="46"/>
    <cellStyle name="20% - 강조색3 2 40" xfId="916"/>
    <cellStyle name="20% - 강조색3 2 41" xfId="917"/>
    <cellStyle name="20% - 강조색3 2 42" xfId="918"/>
    <cellStyle name="20% - 강조색3 2 43" xfId="919"/>
    <cellStyle name="20% - 강조색3 2 44" xfId="920"/>
    <cellStyle name="20% - 강조색3 2 45" xfId="921"/>
    <cellStyle name="20% - 강조색3 2 46" xfId="922"/>
    <cellStyle name="20% - 강조색3 2 47" xfId="923"/>
    <cellStyle name="20% - 강조색3 2 48" xfId="924"/>
    <cellStyle name="20% - 강조색3 2 49" xfId="925"/>
    <cellStyle name="20% - 강조색3 2 5" xfId="47"/>
    <cellStyle name="20% - 강조색3 2 50" xfId="927"/>
    <cellStyle name="20% - 강조색3 2 51" xfId="928"/>
    <cellStyle name="20% - 강조색3 2 52" xfId="929"/>
    <cellStyle name="20% - 강조색3 2 53" xfId="930"/>
    <cellStyle name="20% - 강조색3 2 54" xfId="931"/>
    <cellStyle name="20% - 강조색3 2 55" xfId="932"/>
    <cellStyle name="20% - 강조색3 2 56" xfId="933"/>
    <cellStyle name="20% - 강조색3 2 57" xfId="934"/>
    <cellStyle name="20% - 강조색3 2 58" xfId="935"/>
    <cellStyle name="20% - 강조색3 2 59" xfId="936"/>
    <cellStyle name="20% - 강조색3 2 6" xfId="48"/>
    <cellStyle name="20% - 강조색3 2 60" xfId="938"/>
    <cellStyle name="20% - 강조색3 2 61" xfId="939"/>
    <cellStyle name="20% - 강조색3 2 62" xfId="940"/>
    <cellStyle name="20% - 강조색3 2 63" xfId="941"/>
    <cellStyle name="20% - 강조색3 2 64" xfId="942"/>
    <cellStyle name="20% - 강조색3 2 65" xfId="943"/>
    <cellStyle name="20% - 강조색3 2 66" xfId="944"/>
    <cellStyle name="20% - 강조색3 2 67" xfId="3045"/>
    <cellStyle name="20% - 강조색3 2 68" xfId="3622"/>
    <cellStyle name="20% - 강조색3 2 69" xfId="3112"/>
    <cellStyle name="20% - 강조색3 2 7" xfId="49"/>
    <cellStyle name="20% - 강조색3 2 70" xfId="3628"/>
    <cellStyle name="20% - 강조색3 2 71" xfId="3168"/>
    <cellStyle name="20% - 강조색3 2 72" xfId="3631"/>
    <cellStyle name="20% - 강조색3 2 73" xfId="3646"/>
    <cellStyle name="20% - 강조색3 2 74" xfId="893"/>
    <cellStyle name="20% - 강조색3 2 75" xfId="3573"/>
    <cellStyle name="20% - 강조색3 2 76" xfId="3661"/>
    <cellStyle name="20% - 강조색3 2 77" xfId="3382"/>
    <cellStyle name="20% - 강조색3 2 78" xfId="3802"/>
    <cellStyle name="20% - 강조색3 2 79" xfId="1823"/>
    <cellStyle name="20% - 강조색3 2 8" xfId="50"/>
    <cellStyle name="20% - 강조색3 2 80" xfId="3807"/>
    <cellStyle name="20% - 강조색3 2 9" xfId="51"/>
    <cellStyle name="20% - 강조색4 2" xfId="52"/>
    <cellStyle name="20% - 강조색4 2 10" xfId="53"/>
    <cellStyle name="20% - 강조색4 2 11" xfId="54"/>
    <cellStyle name="20% - 강조색4 2 12" xfId="55"/>
    <cellStyle name="20% - 강조색4 2 13" xfId="56"/>
    <cellStyle name="20% - 강조색4 2 14" xfId="57"/>
    <cellStyle name="20% - 강조색4 2 15" xfId="58"/>
    <cellStyle name="20% - 강조색4 2 16" xfId="59"/>
    <cellStyle name="20% - 강조색4 2 17" xfId="60"/>
    <cellStyle name="20% - 강조색4 2 18" xfId="946"/>
    <cellStyle name="20% - 강조색4 2 19" xfId="949"/>
    <cellStyle name="20% - 강조색4 2 2" xfId="61"/>
    <cellStyle name="20% - 강조색4 2 20" xfId="950"/>
    <cellStyle name="20% - 강조색4 2 21" xfId="951"/>
    <cellStyle name="20% - 강조색4 2 22" xfId="952"/>
    <cellStyle name="20% - 강조색4 2 23" xfId="953"/>
    <cellStyle name="20% - 강조색4 2 24" xfId="954"/>
    <cellStyle name="20% - 강조색4 2 25" xfId="955"/>
    <cellStyle name="20% - 강조색4 2 26" xfId="956"/>
    <cellStyle name="20% - 강조색4 2 27" xfId="957"/>
    <cellStyle name="20% - 강조색4 2 28" xfId="958"/>
    <cellStyle name="20% - 강조색4 2 29" xfId="959"/>
    <cellStyle name="20% - 강조색4 2 3" xfId="62"/>
    <cellStyle name="20% - 강조색4 2 30" xfId="960"/>
    <cellStyle name="20% - 강조색4 2 31" xfId="961"/>
    <cellStyle name="20% - 강조색4 2 32" xfId="962"/>
    <cellStyle name="20% - 강조색4 2 33" xfId="963"/>
    <cellStyle name="20% - 강조색4 2 34" xfId="964"/>
    <cellStyle name="20% - 강조색4 2 35" xfId="965"/>
    <cellStyle name="20% - 강조색4 2 36" xfId="966"/>
    <cellStyle name="20% - 강조색4 2 37" xfId="967"/>
    <cellStyle name="20% - 강조색4 2 38" xfId="968"/>
    <cellStyle name="20% - 강조색4 2 39" xfId="969"/>
    <cellStyle name="20% - 강조색4 2 4" xfId="63"/>
    <cellStyle name="20% - 강조색4 2 40" xfId="970"/>
    <cellStyle name="20% - 강조색4 2 41" xfId="971"/>
    <cellStyle name="20% - 강조색4 2 42" xfId="972"/>
    <cellStyle name="20% - 강조색4 2 43" xfId="973"/>
    <cellStyle name="20% - 강조색4 2 44" xfId="974"/>
    <cellStyle name="20% - 강조색4 2 45" xfId="975"/>
    <cellStyle name="20% - 강조색4 2 46" xfId="976"/>
    <cellStyle name="20% - 강조색4 2 47" xfId="977"/>
    <cellStyle name="20% - 강조색4 2 48" xfId="978"/>
    <cellStyle name="20% - 강조색4 2 49" xfId="979"/>
    <cellStyle name="20% - 강조색4 2 5" xfId="64"/>
    <cellStyle name="20% - 강조색4 2 50" xfId="981"/>
    <cellStyle name="20% - 강조색4 2 51" xfId="982"/>
    <cellStyle name="20% - 강조색4 2 52" xfId="983"/>
    <cellStyle name="20% - 강조색4 2 53" xfId="984"/>
    <cellStyle name="20% - 강조색4 2 54" xfId="985"/>
    <cellStyle name="20% - 강조색4 2 55" xfId="986"/>
    <cellStyle name="20% - 강조색4 2 56" xfId="987"/>
    <cellStyle name="20% - 강조색4 2 57" xfId="988"/>
    <cellStyle name="20% - 강조색4 2 58" xfId="989"/>
    <cellStyle name="20% - 강조색4 2 59" xfId="990"/>
    <cellStyle name="20% - 강조색4 2 6" xfId="65"/>
    <cellStyle name="20% - 강조색4 2 60" xfId="992"/>
    <cellStyle name="20% - 강조색4 2 61" xfId="993"/>
    <cellStyle name="20% - 강조색4 2 62" xfId="994"/>
    <cellStyle name="20% - 강조색4 2 63" xfId="995"/>
    <cellStyle name="20% - 강조색4 2 64" xfId="996"/>
    <cellStyle name="20% - 강조색4 2 65" xfId="997"/>
    <cellStyle name="20% - 강조색4 2 66" xfId="998"/>
    <cellStyle name="20% - 강조색4 2 67" xfId="2816"/>
    <cellStyle name="20% - 강조색4 2 68" xfId="3616"/>
    <cellStyle name="20% - 강조색4 2 69" xfId="2893"/>
    <cellStyle name="20% - 강조색4 2 7" xfId="66"/>
    <cellStyle name="20% - 강조색4 2 70" xfId="3621"/>
    <cellStyle name="20% - 강조색4 2 71" xfId="2947"/>
    <cellStyle name="20% - 강조색4 2 72" xfId="3626"/>
    <cellStyle name="20% - 강조색4 2 73" xfId="3637"/>
    <cellStyle name="20% - 강조색4 2 74" xfId="948"/>
    <cellStyle name="20% - 강조색4 2 75" xfId="3650"/>
    <cellStyle name="20% - 강조색4 2 76" xfId="3658"/>
    <cellStyle name="20% - 강조색4 2 77" xfId="3111"/>
    <cellStyle name="20% - 강조색4 2 78" xfId="3798"/>
    <cellStyle name="20% - 강조색4 2 79" xfId="1547"/>
    <cellStyle name="20% - 강조색4 2 8" xfId="67"/>
    <cellStyle name="20% - 강조색4 2 80" xfId="3803"/>
    <cellStyle name="20% - 강조색4 2 9" xfId="68"/>
    <cellStyle name="20% - 강조색5 2" xfId="69"/>
    <cellStyle name="20% - 강조색5 2 10" xfId="70"/>
    <cellStyle name="20% - 강조색5 2 11" xfId="71"/>
    <cellStyle name="20% - 강조색5 2 12" xfId="72"/>
    <cellStyle name="20% - 강조색5 2 13" xfId="73"/>
    <cellStyle name="20% - 강조색5 2 14" xfId="74"/>
    <cellStyle name="20% - 강조색5 2 15" xfId="75"/>
    <cellStyle name="20% - 강조색5 2 16" xfId="76"/>
    <cellStyle name="20% - 강조색5 2 17" xfId="77"/>
    <cellStyle name="20% - 강조색5 2 18" xfId="1001"/>
    <cellStyle name="20% - 강조색5 2 19" xfId="1004"/>
    <cellStyle name="20% - 강조색5 2 2" xfId="78"/>
    <cellStyle name="20% - 강조색5 2 20" xfId="1005"/>
    <cellStyle name="20% - 강조색5 2 21" xfId="1006"/>
    <cellStyle name="20% - 강조색5 2 22" xfId="1007"/>
    <cellStyle name="20% - 강조색5 2 23" xfId="1008"/>
    <cellStyle name="20% - 강조색5 2 24" xfId="1009"/>
    <cellStyle name="20% - 강조색5 2 25" xfId="1010"/>
    <cellStyle name="20% - 강조색5 2 26" xfId="1011"/>
    <cellStyle name="20% - 강조색5 2 27" xfId="1012"/>
    <cellStyle name="20% - 강조색5 2 28" xfId="1013"/>
    <cellStyle name="20% - 강조색5 2 29" xfId="1014"/>
    <cellStyle name="20% - 강조색5 2 3" xfId="79"/>
    <cellStyle name="20% - 강조색5 2 30" xfId="1015"/>
    <cellStyle name="20% - 강조색5 2 31" xfId="1016"/>
    <cellStyle name="20% - 강조색5 2 32" xfId="1017"/>
    <cellStyle name="20% - 강조색5 2 33" xfId="1018"/>
    <cellStyle name="20% - 강조색5 2 34" xfId="1019"/>
    <cellStyle name="20% - 강조색5 2 35" xfId="1020"/>
    <cellStyle name="20% - 강조색5 2 36" xfId="1021"/>
    <cellStyle name="20% - 강조색5 2 37" xfId="1022"/>
    <cellStyle name="20% - 강조색5 2 38" xfId="1023"/>
    <cellStyle name="20% - 강조색5 2 39" xfId="1024"/>
    <cellStyle name="20% - 강조색5 2 4" xfId="80"/>
    <cellStyle name="20% - 강조색5 2 40" xfId="1026"/>
    <cellStyle name="20% - 강조색5 2 41" xfId="1027"/>
    <cellStyle name="20% - 강조색5 2 42" xfId="1028"/>
    <cellStyle name="20% - 강조색5 2 43" xfId="1029"/>
    <cellStyle name="20% - 강조색5 2 44" xfId="1030"/>
    <cellStyle name="20% - 강조색5 2 45" xfId="1031"/>
    <cellStyle name="20% - 강조색5 2 46" xfId="1032"/>
    <cellStyle name="20% - 강조색5 2 47" xfId="1033"/>
    <cellStyle name="20% - 강조색5 2 48" xfId="1034"/>
    <cellStyle name="20% - 강조색5 2 49" xfId="1035"/>
    <cellStyle name="20% - 강조색5 2 5" xfId="81"/>
    <cellStyle name="20% - 강조색5 2 50" xfId="1036"/>
    <cellStyle name="20% - 강조색5 2 51" xfId="1037"/>
    <cellStyle name="20% - 강조색5 2 52" xfId="1038"/>
    <cellStyle name="20% - 강조색5 2 53" xfId="1039"/>
    <cellStyle name="20% - 강조색5 2 54" xfId="1040"/>
    <cellStyle name="20% - 강조색5 2 55" xfId="1041"/>
    <cellStyle name="20% - 강조색5 2 56" xfId="1042"/>
    <cellStyle name="20% - 강조색5 2 57" xfId="1043"/>
    <cellStyle name="20% - 강조색5 2 58" xfId="1044"/>
    <cellStyle name="20% - 강조색5 2 59" xfId="1045"/>
    <cellStyle name="20% - 강조색5 2 6" xfId="82"/>
    <cellStyle name="20% - 강조색5 2 60" xfId="1046"/>
    <cellStyle name="20% - 강조색5 2 61" xfId="1047"/>
    <cellStyle name="20% - 강조색5 2 62" xfId="1048"/>
    <cellStyle name="20% - 강조색5 2 63" xfId="1049"/>
    <cellStyle name="20% - 강조색5 2 64" xfId="1050"/>
    <cellStyle name="20% - 강조색5 2 65" xfId="1051"/>
    <cellStyle name="20% - 강조색5 2 66" xfId="1052"/>
    <cellStyle name="20% - 강조색5 2 67" xfId="2425"/>
    <cellStyle name="20% - 강조색5 2 68" xfId="3611"/>
    <cellStyle name="20% - 강조색5 2 69" xfId="2485"/>
    <cellStyle name="20% - 강조색5 2 7" xfId="83"/>
    <cellStyle name="20% - 강조색5 2 70" xfId="3615"/>
    <cellStyle name="20% - 강조색5 2 71" xfId="2661"/>
    <cellStyle name="20% - 강조색5 2 72" xfId="3620"/>
    <cellStyle name="20% - 강조색5 2 73" xfId="3418"/>
    <cellStyle name="20% - 강조색5 2 74" xfId="1025"/>
    <cellStyle name="20% - 강조색5 2 75" xfId="3640"/>
    <cellStyle name="20% - 강조색5 2 76" xfId="843"/>
    <cellStyle name="20% - 강조색5 2 77" xfId="2748"/>
    <cellStyle name="20% - 강조색5 2 78" xfId="3794"/>
    <cellStyle name="20% - 강조색5 2 79" xfId="1264"/>
    <cellStyle name="20% - 강조색5 2 8" xfId="84"/>
    <cellStyle name="20% - 강조색5 2 80" xfId="3800"/>
    <cellStyle name="20% - 강조색5 2 9" xfId="85"/>
    <cellStyle name="20% - 강조색6 2" xfId="86"/>
    <cellStyle name="20% - 강조색6 2 10" xfId="87"/>
    <cellStyle name="20% - 강조색6 2 11" xfId="88"/>
    <cellStyle name="20% - 강조색6 2 12" xfId="89"/>
    <cellStyle name="20% - 강조색6 2 13" xfId="90"/>
    <cellStyle name="20% - 강조색6 2 14" xfId="91"/>
    <cellStyle name="20% - 강조색6 2 15" xfId="92"/>
    <cellStyle name="20% - 강조색6 2 16" xfId="93"/>
    <cellStyle name="20% - 강조색6 2 17" xfId="94"/>
    <cellStyle name="20% - 강조색6 2 18" xfId="1054"/>
    <cellStyle name="20% - 강조색6 2 19" xfId="1058"/>
    <cellStyle name="20% - 강조색6 2 2" xfId="95"/>
    <cellStyle name="20% - 강조색6 2 20" xfId="1059"/>
    <cellStyle name="20% - 강조색6 2 21" xfId="1060"/>
    <cellStyle name="20% - 강조색6 2 22" xfId="1061"/>
    <cellStyle name="20% - 강조색6 2 23" xfId="1062"/>
    <cellStyle name="20% - 강조색6 2 24" xfId="1063"/>
    <cellStyle name="20% - 강조색6 2 25" xfId="1064"/>
    <cellStyle name="20% - 강조색6 2 26" xfId="1065"/>
    <cellStyle name="20% - 강조색6 2 27" xfId="1066"/>
    <cellStyle name="20% - 강조색6 2 28" xfId="1067"/>
    <cellStyle name="20% - 강조색6 2 29" xfId="1068"/>
    <cellStyle name="20% - 강조색6 2 3" xfId="96"/>
    <cellStyle name="20% - 강조색6 2 30" xfId="1069"/>
    <cellStyle name="20% - 강조색6 2 31" xfId="1070"/>
    <cellStyle name="20% - 강조색6 2 32" xfId="1071"/>
    <cellStyle name="20% - 강조색6 2 33" xfId="1072"/>
    <cellStyle name="20% - 강조색6 2 34" xfId="1073"/>
    <cellStyle name="20% - 강조색6 2 35" xfId="1074"/>
    <cellStyle name="20% - 강조색6 2 36" xfId="1075"/>
    <cellStyle name="20% - 강조색6 2 37" xfId="1076"/>
    <cellStyle name="20% - 강조색6 2 38" xfId="1077"/>
    <cellStyle name="20% - 강조색6 2 39" xfId="1078"/>
    <cellStyle name="20% - 강조색6 2 4" xfId="97"/>
    <cellStyle name="20% - 강조색6 2 40" xfId="1079"/>
    <cellStyle name="20% - 강조색6 2 41" xfId="1080"/>
    <cellStyle name="20% - 강조색6 2 42" xfId="1081"/>
    <cellStyle name="20% - 강조색6 2 43" xfId="1082"/>
    <cellStyle name="20% - 강조색6 2 44" xfId="1083"/>
    <cellStyle name="20% - 강조색6 2 45" xfId="1084"/>
    <cellStyle name="20% - 강조색6 2 46" xfId="1085"/>
    <cellStyle name="20% - 강조색6 2 47" xfId="1086"/>
    <cellStyle name="20% - 강조색6 2 48" xfId="1087"/>
    <cellStyle name="20% - 강조색6 2 49" xfId="1088"/>
    <cellStyle name="20% - 강조색6 2 5" xfId="98"/>
    <cellStyle name="20% - 강조색6 2 50" xfId="1090"/>
    <cellStyle name="20% - 강조색6 2 51" xfId="1091"/>
    <cellStyle name="20% - 강조색6 2 52" xfId="1092"/>
    <cellStyle name="20% - 강조색6 2 53" xfId="1093"/>
    <cellStyle name="20% - 강조색6 2 54" xfId="1094"/>
    <cellStyle name="20% - 강조색6 2 55" xfId="1095"/>
    <cellStyle name="20% - 강조색6 2 56" xfId="1096"/>
    <cellStyle name="20% - 강조색6 2 57" xfId="1097"/>
    <cellStyle name="20% - 강조색6 2 58" xfId="1098"/>
    <cellStyle name="20% - 강조색6 2 59" xfId="1099"/>
    <cellStyle name="20% - 강조색6 2 6" xfId="99"/>
    <cellStyle name="20% - 강조색6 2 60" xfId="1100"/>
    <cellStyle name="20% - 강조색6 2 61" xfId="1101"/>
    <cellStyle name="20% - 강조색6 2 62" xfId="1102"/>
    <cellStyle name="20% - 강조색6 2 63" xfId="1103"/>
    <cellStyle name="20% - 강조색6 2 64" xfId="1104"/>
    <cellStyle name="20% - 강조색6 2 65" xfId="1105"/>
    <cellStyle name="20% - 강조색6 2 66" xfId="1106"/>
    <cellStyle name="20% - 강조색6 2 67" xfId="2208"/>
    <cellStyle name="20% - 강조색6 2 68" xfId="3605"/>
    <cellStyle name="20% - 강조색6 2 69" xfId="2312"/>
    <cellStyle name="20% - 강조색6 2 7" xfId="100"/>
    <cellStyle name="20% - 강조색6 2 70" xfId="3609"/>
    <cellStyle name="20% - 강조색6 2 71" xfId="2329"/>
    <cellStyle name="20% - 강조색6 2 72" xfId="3614"/>
    <cellStyle name="20% - 강조색6 2 73" xfId="3383"/>
    <cellStyle name="20% - 강조색6 2 74" xfId="1089"/>
    <cellStyle name="20% - 강조색6 2 75" xfId="3635"/>
    <cellStyle name="20% - 강조색6 2 76" xfId="905"/>
    <cellStyle name="20% - 강조색6 2 77" xfId="2316"/>
    <cellStyle name="20% - 강조색6 2 78" xfId="3790"/>
    <cellStyle name="20% - 강조색6 2 79" xfId="980"/>
    <cellStyle name="20% - 강조색6 2 8" xfId="101"/>
    <cellStyle name="20% - 강조색6 2 80" xfId="3796"/>
    <cellStyle name="20% - 강조색6 2 9" xfId="102"/>
    <cellStyle name="40% - 강조색1 2" xfId="103"/>
    <cellStyle name="40% - 강조색1 2 10" xfId="104"/>
    <cellStyle name="40% - 강조색1 2 11" xfId="105"/>
    <cellStyle name="40% - 강조색1 2 12" xfId="106"/>
    <cellStyle name="40% - 강조색1 2 13" xfId="107"/>
    <cellStyle name="40% - 강조색1 2 14" xfId="108"/>
    <cellStyle name="40% - 강조색1 2 15" xfId="109"/>
    <cellStyle name="40% - 강조색1 2 16" xfId="110"/>
    <cellStyle name="40% - 강조색1 2 17" xfId="111"/>
    <cellStyle name="40% - 강조색1 2 18" xfId="1108"/>
    <cellStyle name="40% - 강조색1 2 19" xfId="1113"/>
    <cellStyle name="40% - 강조색1 2 2" xfId="112"/>
    <cellStyle name="40% - 강조색1 2 20" xfId="1115"/>
    <cellStyle name="40% - 강조색1 2 21" xfId="1116"/>
    <cellStyle name="40% - 강조색1 2 22" xfId="1117"/>
    <cellStyle name="40% - 강조색1 2 23" xfId="1118"/>
    <cellStyle name="40% - 강조색1 2 24" xfId="1119"/>
    <cellStyle name="40% - 강조색1 2 25" xfId="1120"/>
    <cellStyle name="40% - 강조색1 2 26" xfId="1121"/>
    <cellStyle name="40% - 강조색1 2 27" xfId="1122"/>
    <cellStyle name="40% - 강조색1 2 28" xfId="1123"/>
    <cellStyle name="40% - 강조색1 2 29" xfId="1124"/>
    <cellStyle name="40% - 강조색1 2 3" xfId="113"/>
    <cellStyle name="40% - 강조색1 2 30" xfId="1125"/>
    <cellStyle name="40% - 강조색1 2 31" xfId="1126"/>
    <cellStyle name="40% - 강조색1 2 32" xfId="1127"/>
    <cellStyle name="40% - 강조색1 2 33" xfId="1128"/>
    <cellStyle name="40% - 강조색1 2 34" xfId="1129"/>
    <cellStyle name="40% - 강조색1 2 35" xfId="1130"/>
    <cellStyle name="40% - 강조색1 2 36" xfId="1131"/>
    <cellStyle name="40% - 강조색1 2 37" xfId="1132"/>
    <cellStyle name="40% - 강조색1 2 38" xfId="1133"/>
    <cellStyle name="40% - 강조색1 2 39" xfId="1134"/>
    <cellStyle name="40% - 강조색1 2 4" xfId="114"/>
    <cellStyle name="40% - 강조색1 2 40" xfId="1135"/>
    <cellStyle name="40% - 강조색1 2 41" xfId="1136"/>
    <cellStyle name="40% - 강조색1 2 42" xfId="1137"/>
    <cellStyle name="40% - 강조색1 2 43" xfId="1138"/>
    <cellStyle name="40% - 강조색1 2 44" xfId="1139"/>
    <cellStyle name="40% - 강조색1 2 45" xfId="1140"/>
    <cellStyle name="40% - 강조색1 2 46" xfId="1141"/>
    <cellStyle name="40% - 강조색1 2 47" xfId="1142"/>
    <cellStyle name="40% - 강조색1 2 48" xfId="1143"/>
    <cellStyle name="40% - 강조색1 2 49" xfId="1144"/>
    <cellStyle name="40% - 강조색1 2 5" xfId="115"/>
    <cellStyle name="40% - 강조색1 2 50" xfId="1146"/>
    <cellStyle name="40% - 강조색1 2 51" xfId="1147"/>
    <cellStyle name="40% - 강조색1 2 52" xfId="1148"/>
    <cellStyle name="40% - 강조색1 2 53" xfId="1149"/>
    <cellStyle name="40% - 강조색1 2 54" xfId="1150"/>
    <cellStyle name="40% - 강조색1 2 55" xfId="1151"/>
    <cellStyle name="40% - 강조색1 2 56" xfId="1152"/>
    <cellStyle name="40% - 강조색1 2 57" xfId="1153"/>
    <cellStyle name="40% - 강조색1 2 58" xfId="1154"/>
    <cellStyle name="40% - 강조색1 2 59" xfId="1155"/>
    <cellStyle name="40% - 강조색1 2 6" xfId="116"/>
    <cellStyle name="40% - 강조색1 2 60" xfId="1156"/>
    <cellStyle name="40% - 강조색1 2 61" xfId="1157"/>
    <cellStyle name="40% - 강조색1 2 62" xfId="1158"/>
    <cellStyle name="40% - 강조색1 2 63" xfId="1159"/>
    <cellStyle name="40% - 강조색1 2 64" xfId="1160"/>
    <cellStyle name="40% - 강조색1 2 65" xfId="1161"/>
    <cellStyle name="40% - 강조색1 2 66" xfId="1162"/>
    <cellStyle name="40% - 강조색1 2 67" xfId="2009"/>
    <cellStyle name="40% - 강조색1 2 68" xfId="3599"/>
    <cellStyle name="40% - 강조색1 2 69" xfId="2092"/>
    <cellStyle name="40% - 강조색1 2 7" xfId="117"/>
    <cellStyle name="40% - 강조색1 2 70" xfId="3603"/>
    <cellStyle name="40% - 강조색1 2 71" xfId="2098"/>
    <cellStyle name="40% - 강조색1 2 72" xfId="3608"/>
    <cellStyle name="40% - 강조색1 2 73" xfId="3330"/>
    <cellStyle name="40% - 강조색1 2 74" xfId="1163"/>
    <cellStyle name="40% - 강조색1 2 75" xfId="3386"/>
    <cellStyle name="40% - 강조색1 2 76" xfId="1002"/>
    <cellStyle name="40% - 강조색1 2 77" xfId="2038"/>
    <cellStyle name="40% - 강조색1 2 78" xfId="3786"/>
    <cellStyle name="40% - 강조색1 2 79" xfId="3660"/>
    <cellStyle name="40% - 강조색1 2 8" xfId="118"/>
    <cellStyle name="40% - 강조색1 2 80" xfId="3792"/>
    <cellStyle name="40% - 강조색1 2 9" xfId="119"/>
    <cellStyle name="40% - 강조색2 2" xfId="120"/>
    <cellStyle name="40% - 강조색2 2 10" xfId="121"/>
    <cellStyle name="40% - 강조색2 2 11" xfId="122"/>
    <cellStyle name="40% - 강조색2 2 12" xfId="123"/>
    <cellStyle name="40% - 강조색2 2 13" xfId="124"/>
    <cellStyle name="40% - 강조색2 2 14" xfId="125"/>
    <cellStyle name="40% - 강조색2 2 15" xfId="126"/>
    <cellStyle name="40% - 강조색2 2 16" xfId="127"/>
    <cellStyle name="40% - 강조색2 2 17" xfId="128"/>
    <cellStyle name="40% - 강조색2 2 18" xfId="1164"/>
    <cellStyle name="40% - 강조색2 2 19" xfId="1167"/>
    <cellStyle name="40% - 강조색2 2 2" xfId="129"/>
    <cellStyle name="40% - 강조색2 2 20" xfId="1168"/>
    <cellStyle name="40% - 강조색2 2 21" xfId="1169"/>
    <cellStyle name="40% - 강조색2 2 22" xfId="1170"/>
    <cellStyle name="40% - 강조색2 2 23" xfId="1171"/>
    <cellStyle name="40% - 강조색2 2 24" xfId="1172"/>
    <cellStyle name="40% - 강조색2 2 25" xfId="1173"/>
    <cellStyle name="40% - 강조색2 2 26" xfId="1174"/>
    <cellStyle name="40% - 강조색2 2 27" xfId="1175"/>
    <cellStyle name="40% - 강조색2 2 28" xfId="1176"/>
    <cellStyle name="40% - 강조색2 2 29" xfId="1177"/>
    <cellStyle name="40% - 강조색2 2 3" xfId="130"/>
    <cellStyle name="40% - 강조색2 2 30" xfId="1178"/>
    <cellStyle name="40% - 강조색2 2 31" xfId="1179"/>
    <cellStyle name="40% - 강조색2 2 32" xfId="1180"/>
    <cellStyle name="40% - 강조색2 2 33" xfId="1181"/>
    <cellStyle name="40% - 강조색2 2 34" xfId="1182"/>
    <cellStyle name="40% - 강조색2 2 35" xfId="1183"/>
    <cellStyle name="40% - 강조색2 2 36" xfId="1184"/>
    <cellStyle name="40% - 강조색2 2 37" xfId="1185"/>
    <cellStyle name="40% - 강조색2 2 38" xfId="1186"/>
    <cellStyle name="40% - 강조색2 2 39" xfId="1187"/>
    <cellStyle name="40% - 강조색2 2 4" xfId="131"/>
    <cellStyle name="40% - 강조색2 2 40" xfId="1189"/>
    <cellStyle name="40% - 강조색2 2 41" xfId="1190"/>
    <cellStyle name="40% - 강조색2 2 42" xfId="1191"/>
    <cellStyle name="40% - 강조색2 2 43" xfId="1192"/>
    <cellStyle name="40% - 강조색2 2 44" xfId="1193"/>
    <cellStyle name="40% - 강조색2 2 45" xfId="1194"/>
    <cellStyle name="40% - 강조색2 2 46" xfId="1195"/>
    <cellStyle name="40% - 강조색2 2 47" xfId="1196"/>
    <cellStyle name="40% - 강조색2 2 48" xfId="1197"/>
    <cellStyle name="40% - 강조색2 2 49" xfId="1198"/>
    <cellStyle name="40% - 강조색2 2 5" xfId="132"/>
    <cellStyle name="40% - 강조색2 2 50" xfId="1199"/>
    <cellStyle name="40% - 강조색2 2 51" xfId="1200"/>
    <cellStyle name="40% - 강조색2 2 52" xfId="1201"/>
    <cellStyle name="40% - 강조색2 2 53" xfId="1202"/>
    <cellStyle name="40% - 강조색2 2 54" xfId="1203"/>
    <cellStyle name="40% - 강조색2 2 55" xfId="1204"/>
    <cellStyle name="40% - 강조색2 2 56" xfId="1205"/>
    <cellStyle name="40% - 강조색2 2 57" xfId="1206"/>
    <cellStyle name="40% - 강조색2 2 58" xfId="1207"/>
    <cellStyle name="40% - 강조색2 2 59" xfId="1208"/>
    <cellStyle name="40% - 강조색2 2 6" xfId="133"/>
    <cellStyle name="40% - 강조색2 2 60" xfId="1210"/>
    <cellStyle name="40% - 강조색2 2 61" xfId="1211"/>
    <cellStyle name="40% - 강조색2 2 62" xfId="1212"/>
    <cellStyle name="40% - 강조색2 2 63" xfId="1213"/>
    <cellStyle name="40% - 강조색2 2 64" xfId="1214"/>
    <cellStyle name="40% - 강조색2 2 65" xfId="1215"/>
    <cellStyle name="40% - 강조색2 2 66" xfId="1216"/>
    <cellStyle name="40% - 강조색2 2 67" xfId="1814"/>
    <cellStyle name="40% - 강조색2 2 68" xfId="3593"/>
    <cellStyle name="40% - 강조색2 2 69" xfId="1875"/>
    <cellStyle name="40% - 강조색2 2 7" xfId="134"/>
    <cellStyle name="40% - 강조색2 2 70" xfId="3597"/>
    <cellStyle name="40% - 강조색2 2 71" xfId="1879"/>
    <cellStyle name="40% - 강조색2 2 72" xfId="3602"/>
    <cellStyle name="40% - 강조색2 2 73" xfId="3274"/>
    <cellStyle name="40% - 강조색2 2 74" xfId="1221"/>
    <cellStyle name="40% - 강조색2 2 75" xfId="3381"/>
    <cellStyle name="40% - 강조색2 2 76" xfId="1056"/>
    <cellStyle name="40% - 강조색2 2 77" xfId="1715"/>
    <cellStyle name="40% - 강조색2 2 78" xfId="3782"/>
    <cellStyle name="40% - 강조색2 2 79" xfId="3669"/>
    <cellStyle name="40% - 강조색2 2 8" xfId="135"/>
    <cellStyle name="40% - 강조색2 2 80" xfId="3788"/>
    <cellStyle name="40% - 강조색2 2 9" xfId="136"/>
    <cellStyle name="40% - 강조색3 2" xfId="137"/>
    <cellStyle name="40% - 강조색3 2 10" xfId="138"/>
    <cellStyle name="40% - 강조색3 2 11" xfId="139"/>
    <cellStyle name="40% - 강조색3 2 12" xfId="140"/>
    <cellStyle name="40% - 강조색3 2 13" xfId="141"/>
    <cellStyle name="40% - 강조색3 2 14" xfId="142"/>
    <cellStyle name="40% - 강조색3 2 15" xfId="143"/>
    <cellStyle name="40% - 강조색3 2 16" xfId="144"/>
    <cellStyle name="40% - 강조색3 2 17" xfId="145"/>
    <cellStyle name="40% - 강조색3 2 18" xfId="1219"/>
    <cellStyle name="40% - 강조색3 2 19" xfId="1223"/>
    <cellStyle name="40% - 강조색3 2 2" xfId="146"/>
    <cellStyle name="40% - 강조색3 2 20" xfId="1224"/>
    <cellStyle name="40% - 강조색3 2 21" xfId="1225"/>
    <cellStyle name="40% - 강조색3 2 22" xfId="1226"/>
    <cellStyle name="40% - 강조색3 2 23" xfId="1227"/>
    <cellStyle name="40% - 강조색3 2 24" xfId="1228"/>
    <cellStyle name="40% - 강조색3 2 25" xfId="1229"/>
    <cellStyle name="40% - 강조색3 2 26" xfId="1230"/>
    <cellStyle name="40% - 강조색3 2 27" xfId="1231"/>
    <cellStyle name="40% - 강조색3 2 28" xfId="1232"/>
    <cellStyle name="40% - 강조색3 2 29" xfId="1233"/>
    <cellStyle name="40% - 강조색3 2 3" xfId="147"/>
    <cellStyle name="40% - 강조색3 2 30" xfId="1234"/>
    <cellStyle name="40% - 강조색3 2 31" xfId="1235"/>
    <cellStyle name="40% - 강조색3 2 32" xfId="1236"/>
    <cellStyle name="40% - 강조색3 2 33" xfId="1237"/>
    <cellStyle name="40% - 강조색3 2 34" xfId="1238"/>
    <cellStyle name="40% - 강조색3 2 35" xfId="1239"/>
    <cellStyle name="40% - 강조색3 2 36" xfId="1240"/>
    <cellStyle name="40% - 강조색3 2 37" xfId="1241"/>
    <cellStyle name="40% - 강조색3 2 38" xfId="1242"/>
    <cellStyle name="40% - 강조색3 2 39" xfId="1243"/>
    <cellStyle name="40% - 강조색3 2 4" xfId="148"/>
    <cellStyle name="40% - 강조색3 2 40" xfId="1244"/>
    <cellStyle name="40% - 강조색3 2 41" xfId="1245"/>
    <cellStyle name="40% - 강조색3 2 42" xfId="1246"/>
    <cellStyle name="40% - 강조색3 2 43" xfId="1247"/>
    <cellStyle name="40% - 강조색3 2 44" xfId="1248"/>
    <cellStyle name="40% - 강조색3 2 45" xfId="1249"/>
    <cellStyle name="40% - 강조색3 2 46" xfId="1250"/>
    <cellStyle name="40% - 강조색3 2 47" xfId="1251"/>
    <cellStyle name="40% - 강조색3 2 48" xfId="1252"/>
    <cellStyle name="40% - 강조색3 2 49" xfId="1253"/>
    <cellStyle name="40% - 강조색3 2 5" xfId="149"/>
    <cellStyle name="40% - 강조색3 2 50" xfId="1254"/>
    <cellStyle name="40% - 강조색3 2 51" xfId="1255"/>
    <cellStyle name="40% - 강조색3 2 52" xfId="1256"/>
    <cellStyle name="40% - 강조색3 2 53" xfId="1257"/>
    <cellStyle name="40% - 강조색3 2 54" xfId="1258"/>
    <cellStyle name="40% - 강조색3 2 55" xfId="1259"/>
    <cellStyle name="40% - 강조색3 2 56" xfId="1260"/>
    <cellStyle name="40% - 강조색3 2 57" xfId="1261"/>
    <cellStyle name="40% - 강조색3 2 58" xfId="1262"/>
    <cellStyle name="40% - 강조색3 2 59" xfId="1263"/>
    <cellStyle name="40% - 강조색3 2 6" xfId="150"/>
    <cellStyle name="40% - 강조색3 2 60" xfId="1265"/>
    <cellStyle name="40% - 강조색3 2 61" xfId="1266"/>
    <cellStyle name="40% - 강조색3 2 62" xfId="1267"/>
    <cellStyle name="40% - 강조색3 2 63" xfId="1268"/>
    <cellStyle name="40% - 강조색3 2 64" xfId="1269"/>
    <cellStyle name="40% - 강조색3 2 65" xfId="1270"/>
    <cellStyle name="40% - 강조색3 2 66" xfId="1271"/>
    <cellStyle name="40% - 강조색3 2 67" xfId="1603"/>
    <cellStyle name="40% - 강조색3 2 68" xfId="3587"/>
    <cellStyle name="40% - 강조색3 2 69" xfId="1657"/>
    <cellStyle name="40% - 강조색3 2 7" xfId="151"/>
    <cellStyle name="40% - 강조색3 2 70" xfId="3591"/>
    <cellStyle name="40% - 강조색3 2 71" xfId="1661"/>
    <cellStyle name="40% - 강조색3 2 72" xfId="3596"/>
    <cellStyle name="40% - 강조색3 2 73" xfId="3218"/>
    <cellStyle name="40% - 강조색3 2 74" xfId="1276"/>
    <cellStyle name="40% - 강조색3 2 75" xfId="3300"/>
    <cellStyle name="40% - 강조색3 2 76" xfId="1114"/>
    <cellStyle name="40% - 강조색3 2 77" xfId="1428"/>
    <cellStyle name="40% - 강조색3 2 78" xfId="3778"/>
    <cellStyle name="40% - 강조색3 2 79" xfId="3673"/>
    <cellStyle name="40% - 강조색3 2 8" xfId="152"/>
    <cellStyle name="40% - 강조색3 2 80" xfId="3784"/>
    <cellStyle name="40% - 강조색3 2 9" xfId="153"/>
    <cellStyle name="40% - 강조색4 2" xfId="154"/>
    <cellStyle name="40% - 강조색4 2 10" xfId="155"/>
    <cellStyle name="40% - 강조색4 2 11" xfId="156"/>
    <cellStyle name="40% - 강조색4 2 12" xfId="157"/>
    <cellStyle name="40% - 강조색4 2 13" xfId="158"/>
    <cellStyle name="40% - 강조색4 2 14" xfId="159"/>
    <cellStyle name="40% - 강조색4 2 15" xfId="160"/>
    <cellStyle name="40% - 강조색4 2 16" xfId="161"/>
    <cellStyle name="40% - 강조색4 2 17" xfId="162"/>
    <cellStyle name="40% - 강조색4 2 18" xfId="1273"/>
    <cellStyle name="40% - 강조색4 2 19" xfId="1277"/>
    <cellStyle name="40% - 강조색4 2 2" xfId="163"/>
    <cellStyle name="40% - 강조색4 2 20" xfId="1278"/>
    <cellStyle name="40% - 강조색4 2 21" xfId="1279"/>
    <cellStyle name="40% - 강조색4 2 22" xfId="1280"/>
    <cellStyle name="40% - 강조색4 2 23" xfId="1281"/>
    <cellStyle name="40% - 강조색4 2 24" xfId="1282"/>
    <cellStyle name="40% - 강조색4 2 25" xfId="1283"/>
    <cellStyle name="40% - 강조색4 2 26" xfId="1284"/>
    <cellStyle name="40% - 강조색4 2 27" xfId="1285"/>
    <cellStyle name="40% - 강조색4 2 28" xfId="1286"/>
    <cellStyle name="40% - 강조색4 2 29" xfId="1287"/>
    <cellStyle name="40% - 강조색4 2 3" xfId="164"/>
    <cellStyle name="40% - 강조색4 2 30" xfId="1288"/>
    <cellStyle name="40% - 강조색4 2 31" xfId="1289"/>
    <cellStyle name="40% - 강조색4 2 32" xfId="1290"/>
    <cellStyle name="40% - 강조색4 2 33" xfId="1291"/>
    <cellStyle name="40% - 강조색4 2 34" xfId="1292"/>
    <cellStyle name="40% - 강조색4 2 35" xfId="1293"/>
    <cellStyle name="40% - 강조색4 2 36" xfId="1294"/>
    <cellStyle name="40% - 강조색4 2 37" xfId="1295"/>
    <cellStyle name="40% - 강조색4 2 38" xfId="1296"/>
    <cellStyle name="40% - 강조색4 2 39" xfId="1297"/>
    <cellStyle name="40% - 강조색4 2 4" xfId="165"/>
    <cellStyle name="40% - 강조색4 2 40" xfId="1298"/>
    <cellStyle name="40% - 강조색4 2 41" xfId="1299"/>
    <cellStyle name="40% - 강조색4 2 42" xfId="1300"/>
    <cellStyle name="40% - 강조색4 2 43" xfId="1301"/>
    <cellStyle name="40% - 강조색4 2 44" xfId="1302"/>
    <cellStyle name="40% - 강조색4 2 45" xfId="1303"/>
    <cellStyle name="40% - 강조색4 2 46" xfId="1304"/>
    <cellStyle name="40% - 강조색4 2 47" xfId="1305"/>
    <cellStyle name="40% - 강조색4 2 48" xfId="1306"/>
    <cellStyle name="40% - 강조색4 2 49" xfId="1307"/>
    <cellStyle name="40% - 강조색4 2 5" xfId="166"/>
    <cellStyle name="40% - 강조색4 2 50" xfId="1308"/>
    <cellStyle name="40% - 강조색4 2 51" xfId="1309"/>
    <cellStyle name="40% - 강조색4 2 52" xfId="1310"/>
    <cellStyle name="40% - 강조색4 2 53" xfId="1311"/>
    <cellStyle name="40% - 강조색4 2 54" xfId="1312"/>
    <cellStyle name="40% - 강조색4 2 55" xfId="1313"/>
    <cellStyle name="40% - 강조색4 2 56" xfId="1314"/>
    <cellStyle name="40% - 강조색4 2 57" xfId="1315"/>
    <cellStyle name="40% - 강조색4 2 58" xfId="1316"/>
    <cellStyle name="40% - 강조색4 2 59" xfId="1317"/>
    <cellStyle name="40% - 강조색4 2 6" xfId="167"/>
    <cellStyle name="40% - 강조색4 2 60" xfId="1318"/>
    <cellStyle name="40% - 강조색4 2 61" xfId="1319"/>
    <cellStyle name="40% - 강조색4 2 62" xfId="1320"/>
    <cellStyle name="40% - 강조색4 2 63" xfId="1321"/>
    <cellStyle name="40% - 강조색4 2 64" xfId="1322"/>
    <cellStyle name="40% - 강조색4 2 65" xfId="1323"/>
    <cellStyle name="40% - 강조색4 2 66" xfId="1324"/>
    <cellStyle name="40% - 강조색4 2 67" xfId="1383"/>
    <cellStyle name="40% - 강조색4 2 68" xfId="3581"/>
    <cellStyle name="40% - 강조색4 2 69" xfId="1436"/>
    <cellStyle name="40% - 강조색4 2 7" xfId="168"/>
    <cellStyle name="40% - 강조색4 2 70" xfId="3586"/>
    <cellStyle name="40% - 강조색4 2 71" xfId="1439"/>
    <cellStyle name="40% - 강조색4 2 72" xfId="3590"/>
    <cellStyle name="40% - 강조색4 2 73" xfId="3164"/>
    <cellStyle name="40% - 강조색4 2 74" xfId="1331"/>
    <cellStyle name="40% - 강조색4 2 75" xfId="3221"/>
    <cellStyle name="40% - 강조색4 2 76" xfId="1218"/>
    <cellStyle name="40% - 강조색4 2 77" xfId="1111"/>
    <cellStyle name="40% - 강조색4 2 78" xfId="3775"/>
    <cellStyle name="40% - 강조색4 2 79" xfId="3676"/>
    <cellStyle name="40% - 강조색4 2 8" xfId="169"/>
    <cellStyle name="40% - 강조색4 2 80" xfId="3780"/>
    <cellStyle name="40% - 강조색4 2 9" xfId="170"/>
    <cellStyle name="40% - 강조색5 2" xfId="171"/>
    <cellStyle name="40% - 강조색5 2 10" xfId="172"/>
    <cellStyle name="40% - 강조색5 2 11" xfId="173"/>
    <cellStyle name="40% - 강조색5 2 12" xfId="174"/>
    <cellStyle name="40% - 강조색5 2 13" xfId="175"/>
    <cellStyle name="40% - 강조색5 2 14" xfId="176"/>
    <cellStyle name="40% - 강조색5 2 15" xfId="177"/>
    <cellStyle name="40% - 강조색5 2 16" xfId="178"/>
    <cellStyle name="40% - 강조색5 2 17" xfId="179"/>
    <cellStyle name="40% - 강조색5 2 18" xfId="1325"/>
    <cellStyle name="40% - 강조색5 2 19" xfId="1332"/>
    <cellStyle name="40% - 강조색5 2 2" xfId="180"/>
    <cellStyle name="40% - 강조색5 2 20" xfId="1334"/>
    <cellStyle name="40% - 강조색5 2 21" xfId="1335"/>
    <cellStyle name="40% - 강조색5 2 22" xfId="1336"/>
    <cellStyle name="40% - 강조색5 2 23" xfId="1337"/>
    <cellStyle name="40% - 강조색5 2 24" xfId="1338"/>
    <cellStyle name="40% - 강조색5 2 25" xfId="1339"/>
    <cellStyle name="40% - 강조색5 2 26" xfId="1340"/>
    <cellStyle name="40% - 강조색5 2 27" xfId="1341"/>
    <cellStyle name="40% - 강조색5 2 28" xfId="1342"/>
    <cellStyle name="40% - 강조색5 2 29" xfId="1343"/>
    <cellStyle name="40% - 강조색5 2 3" xfId="181"/>
    <cellStyle name="40% - 강조색5 2 30" xfId="1344"/>
    <cellStyle name="40% - 강조색5 2 31" xfId="1345"/>
    <cellStyle name="40% - 강조색5 2 32" xfId="1346"/>
    <cellStyle name="40% - 강조색5 2 33" xfId="1347"/>
    <cellStyle name="40% - 강조색5 2 34" xfId="1348"/>
    <cellStyle name="40% - 강조색5 2 35" xfId="1349"/>
    <cellStyle name="40% - 강조색5 2 36" xfId="1350"/>
    <cellStyle name="40% - 강조색5 2 37" xfId="1351"/>
    <cellStyle name="40% - 강조색5 2 38" xfId="1352"/>
    <cellStyle name="40% - 강조색5 2 39" xfId="1353"/>
    <cellStyle name="40% - 강조색5 2 4" xfId="182"/>
    <cellStyle name="40% - 강조색5 2 40" xfId="1354"/>
    <cellStyle name="40% - 강조색5 2 41" xfId="1355"/>
    <cellStyle name="40% - 강조색5 2 42" xfId="1356"/>
    <cellStyle name="40% - 강조색5 2 43" xfId="1357"/>
    <cellStyle name="40% - 강조색5 2 44" xfId="1358"/>
    <cellStyle name="40% - 강조색5 2 45" xfId="1359"/>
    <cellStyle name="40% - 강조색5 2 46" xfId="1360"/>
    <cellStyle name="40% - 강조색5 2 47" xfId="1361"/>
    <cellStyle name="40% - 강조색5 2 48" xfId="1362"/>
    <cellStyle name="40% - 강조색5 2 49" xfId="1363"/>
    <cellStyle name="40% - 강조색5 2 5" xfId="183"/>
    <cellStyle name="40% - 강조색5 2 50" xfId="1364"/>
    <cellStyle name="40% - 강조색5 2 51" xfId="1365"/>
    <cellStyle name="40% - 강조색5 2 52" xfId="1366"/>
    <cellStyle name="40% - 강조색5 2 53" xfId="1367"/>
    <cellStyle name="40% - 강조색5 2 54" xfId="1368"/>
    <cellStyle name="40% - 강조색5 2 55" xfId="1369"/>
    <cellStyle name="40% - 강조색5 2 56" xfId="1370"/>
    <cellStyle name="40% - 강조색5 2 57" xfId="1371"/>
    <cellStyle name="40% - 강조색5 2 58" xfId="1372"/>
    <cellStyle name="40% - 강조색5 2 59" xfId="1373"/>
    <cellStyle name="40% - 강조색5 2 6" xfId="184"/>
    <cellStyle name="40% - 강조색5 2 60" xfId="1374"/>
    <cellStyle name="40% - 강조색5 2 61" xfId="1375"/>
    <cellStyle name="40% - 강조색5 2 62" xfId="1376"/>
    <cellStyle name="40% - 강조색5 2 63" xfId="1377"/>
    <cellStyle name="40% - 강조색5 2 64" xfId="1378"/>
    <cellStyle name="40% - 강조색5 2 65" xfId="1379"/>
    <cellStyle name="40% - 강조색5 2 66" xfId="1380"/>
    <cellStyle name="40% - 강조색5 2 67" xfId="1166"/>
    <cellStyle name="40% - 강조색5 2 68" xfId="3570"/>
    <cellStyle name="40% - 강조색5 2 69" xfId="1217"/>
    <cellStyle name="40% - 강조색5 2 7" xfId="185"/>
    <cellStyle name="40% - 강조색5 2 70" xfId="3577"/>
    <cellStyle name="40% - 강조색5 2 71" xfId="1220"/>
    <cellStyle name="40% - 강조색5 2 72" xfId="3584"/>
    <cellStyle name="40% - 강조색5 2 73" xfId="3108"/>
    <cellStyle name="40% - 강조색5 2 74" xfId="1407"/>
    <cellStyle name="40% - 강조색5 2 75" xfId="3166"/>
    <cellStyle name="40% - 강조색5 2 76" xfId="1274"/>
    <cellStyle name="40% - 강조색5 2 77" xfId="840"/>
    <cellStyle name="40% - 강조색5 2 78" xfId="3772"/>
    <cellStyle name="40% - 강조색5 2 79" xfId="3276"/>
    <cellStyle name="40% - 강조색5 2 8" xfId="186"/>
    <cellStyle name="40% - 강조색5 2 80" xfId="3776"/>
    <cellStyle name="40% - 강조색5 2 9" xfId="187"/>
    <cellStyle name="40% - 강조색6 2" xfId="188"/>
    <cellStyle name="40% - 강조색6 2 10" xfId="189"/>
    <cellStyle name="40% - 강조색6 2 11" xfId="190"/>
    <cellStyle name="40% - 강조색6 2 12" xfId="191"/>
    <cellStyle name="40% - 강조색6 2 13" xfId="192"/>
    <cellStyle name="40% - 강조색6 2 14" xfId="193"/>
    <cellStyle name="40% - 강조색6 2 15" xfId="194"/>
    <cellStyle name="40% - 강조색6 2 16" xfId="195"/>
    <cellStyle name="40% - 강조색6 2 17" xfId="196"/>
    <cellStyle name="40% - 강조색6 2 18" xfId="1382"/>
    <cellStyle name="40% - 강조색6 2 19" xfId="1386"/>
    <cellStyle name="40% - 강조색6 2 2" xfId="197"/>
    <cellStyle name="40% - 강조색6 2 20" xfId="1387"/>
    <cellStyle name="40% - 강조색6 2 21" xfId="1388"/>
    <cellStyle name="40% - 강조색6 2 22" xfId="1389"/>
    <cellStyle name="40% - 강조색6 2 23" xfId="1390"/>
    <cellStyle name="40% - 강조색6 2 24" xfId="1391"/>
    <cellStyle name="40% - 강조색6 2 25" xfId="1392"/>
    <cellStyle name="40% - 강조색6 2 26" xfId="1393"/>
    <cellStyle name="40% - 강조색6 2 27" xfId="1394"/>
    <cellStyle name="40% - 강조색6 2 28" xfId="1395"/>
    <cellStyle name="40% - 강조색6 2 29" xfId="1396"/>
    <cellStyle name="40% - 강조색6 2 3" xfId="198"/>
    <cellStyle name="40% - 강조색6 2 30" xfId="1397"/>
    <cellStyle name="40% - 강조색6 2 31" xfId="1398"/>
    <cellStyle name="40% - 강조색6 2 32" xfId="1399"/>
    <cellStyle name="40% - 강조색6 2 33" xfId="1400"/>
    <cellStyle name="40% - 강조색6 2 34" xfId="1401"/>
    <cellStyle name="40% - 강조색6 2 35" xfId="1402"/>
    <cellStyle name="40% - 강조색6 2 36" xfId="1403"/>
    <cellStyle name="40% - 강조색6 2 37" xfId="1404"/>
    <cellStyle name="40% - 강조색6 2 38" xfId="1405"/>
    <cellStyle name="40% - 강조색6 2 39" xfId="1406"/>
    <cellStyle name="40% - 강조색6 2 4" xfId="199"/>
    <cellStyle name="40% - 강조색6 2 40" xfId="1408"/>
    <cellStyle name="40% - 강조색6 2 41" xfId="1409"/>
    <cellStyle name="40% - 강조색6 2 42" xfId="1410"/>
    <cellStyle name="40% - 강조색6 2 43" xfId="1411"/>
    <cellStyle name="40% - 강조색6 2 44" xfId="1412"/>
    <cellStyle name="40% - 강조색6 2 45" xfId="1413"/>
    <cellStyle name="40% - 강조색6 2 46" xfId="1414"/>
    <cellStyle name="40% - 강조색6 2 47" xfId="1415"/>
    <cellStyle name="40% - 강조색6 2 48" xfId="1416"/>
    <cellStyle name="40% - 강조색6 2 49" xfId="1417"/>
    <cellStyle name="40% - 강조색6 2 5" xfId="200"/>
    <cellStyle name="40% - 강조색6 2 50" xfId="1418"/>
    <cellStyle name="40% - 강조색6 2 51" xfId="1419"/>
    <cellStyle name="40% - 강조색6 2 52" xfId="1420"/>
    <cellStyle name="40% - 강조색6 2 53" xfId="1421"/>
    <cellStyle name="40% - 강조색6 2 54" xfId="1422"/>
    <cellStyle name="40% - 강조색6 2 55" xfId="1423"/>
    <cellStyle name="40% - 강조색6 2 56" xfId="1424"/>
    <cellStyle name="40% - 강조색6 2 57" xfId="1425"/>
    <cellStyle name="40% - 강조색6 2 58" xfId="1426"/>
    <cellStyle name="40% - 강조색6 2 59" xfId="1427"/>
    <cellStyle name="40% - 강조색6 2 6" xfId="201"/>
    <cellStyle name="40% - 강조색6 2 60" xfId="1429"/>
    <cellStyle name="40% - 강조색6 2 61" xfId="1430"/>
    <cellStyle name="40% - 강조색6 2 62" xfId="1431"/>
    <cellStyle name="40% - 강조색6 2 63" xfId="1432"/>
    <cellStyle name="40% - 강조색6 2 64" xfId="1433"/>
    <cellStyle name="40% - 강조색6 2 65" xfId="1434"/>
    <cellStyle name="40% - 강조색6 2 66" xfId="1435"/>
    <cellStyle name="40% - 강조색6 2 67" xfId="947"/>
    <cellStyle name="40% - 강조색6 2 68" xfId="3564"/>
    <cellStyle name="40% - 강조색6 2 69" xfId="999"/>
    <cellStyle name="40% - 강조색6 2 7" xfId="202"/>
    <cellStyle name="40% - 강조색6 2 70" xfId="3568"/>
    <cellStyle name="40% - 강조색6 2 71" xfId="1000"/>
    <cellStyle name="40% - 강조색6 2 72" xfId="3572"/>
    <cellStyle name="40% - 강조색6 2 73" xfId="3053"/>
    <cellStyle name="40% - 강조색6 2 74" xfId="1492"/>
    <cellStyle name="40% - 강조색6 2 75" xfId="3109"/>
    <cellStyle name="40% - 강조색6 2 76" xfId="1333"/>
    <cellStyle name="40% - 강조색6 2 77" xfId="3667"/>
    <cellStyle name="40% - 강조색6 2 78" xfId="3768"/>
    <cellStyle name="40% - 강조색6 2 79" xfId="3682"/>
    <cellStyle name="40% - 강조색6 2 8" xfId="203"/>
    <cellStyle name="40% - 강조색6 2 80" xfId="3818"/>
    <cellStyle name="40% - 강조색6 2 9" xfId="204"/>
    <cellStyle name="60% - 강조색1 2" xfId="205"/>
    <cellStyle name="60% - 강조색1 2 10" xfId="206"/>
    <cellStyle name="60% - 강조색1 2 11" xfId="207"/>
    <cellStyle name="60% - 강조색1 2 12" xfId="208"/>
    <cellStyle name="60% - 강조색1 2 13" xfId="209"/>
    <cellStyle name="60% - 강조색1 2 14" xfId="210"/>
    <cellStyle name="60% - 강조색1 2 15" xfId="211"/>
    <cellStyle name="60% - 강조색1 2 16" xfId="212"/>
    <cellStyle name="60% - 강조색1 2 17" xfId="213"/>
    <cellStyle name="60% - 강조색1 2 18" xfId="1438"/>
    <cellStyle name="60% - 강조색1 2 19" xfId="1441"/>
    <cellStyle name="60% - 강조색1 2 2" xfId="214"/>
    <cellStyle name="60% - 강조색1 2 20" xfId="1443"/>
    <cellStyle name="60% - 강조색1 2 21" xfId="1444"/>
    <cellStyle name="60% - 강조색1 2 22" xfId="1445"/>
    <cellStyle name="60% - 강조색1 2 23" xfId="1446"/>
    <cellStyle name="60% - 강조색1 2 24" xfId="1447"/>
    <cellStyle name="60% - 강조색1 2 25" xfId="1448"/>
    <cellStyle name="60% - 강조색1 2 26" xfId="1449"/>
    <cellStyle name="60% - 강조색1 2 27" xfId="1450"/>
    <cellStyle name="60% - 강조색1 2 28" xfId="1451"/>
    <cellStyle name="60% - 강조색1 2 29" xfId="1452"/>
    <cellStyle name="60% - 강조색1 2 3" xfId="215"/>
    <cellStyle name="60% - 강조색1 2 30" xfId="1454"/>
    <cellStyle name="60% - 강조색1 2 31" xfId="1455"/>
    <cellStyle name="60% - 강조색1 2 32" xfId="1456"/>
    <cellStyle name="60% - 강조색1 2 33" xfId="1457"/>
    <cellStyle name="60% - 강조색1 2 34" xfId="1458"/>
    <cellStyle name="60% - 강조색1 2 35" xfId="1459"/>
    <cellStyle name="60% - 강조색1 2 36" xfId="1460"/>
    <cellStyle name="60% - 강조색1 2 37" xfId="1461"/>
    <cellStyle name="60% - 강조색1 2 38" xfId="1462"/>
    <cellStyle name="60% - 강조색1 2 39" xfId="1463"/>
    <cellStyle name="60% - 강조색1 2 4" xfId="216"/>
    <cellStyle name="60% - 강조색1 2 40" xfId="1464"/>
    <cellStyle name="60% - 강조색1 2 41" xfId="1465"/>
    <cellStyle name="60% - 강조색1 2 42" xfId="1466"/>
    <cellStyle name="60% - 강조색1 2 43" xfId="1467"/>
    <cellStyle name="60% - 강조색1 2 44" xfId="1468"/>
    <cellStyle name="60% - 강조색1 2 45" xfId="1469"/>
    <cellStyle name="60% - 강조색1 2 46" xfId="1470"/>
    <cellStyle name="60% - 강조색1 2 47" xfId="1471"/>
    <cellStyle name="60% - 강조색1 2 48" xfId="1472"/>
    <cellStyle name="60% - 강조색1 2 49" xfId="1473"/>
    <cellStyle name="60% - 강조색1 2 5" xfId="217"/>
    <cellStyle name="60% - 강조색1 2 50" xfId="1474"/>
    <cellStyle name="60% - 강조색1 2 51" xfId="1475"/>
    <cellStyle name="60% - 강조색1 2 52" xfId="1476"/>
    <cellStyle name="60% - 강조색1 2 53" xfId="1477"/>
    <cellStyle name="60% - 강조색1 2 54" xfId="1478"/>
    <cellStyle name="60% - 강조색1 2 55" xfId="1479"/>
    <cellStyle name="60% - 강조색1 2 56" xfId="1480"/>
    <cellStyle name="60% - 강조색1 2 57" xfId="1481"/>
    <cellStyle name="60% - 강조색1 2 58" xfId="1482"/>
    <cellStyle name="60% - 강조색1 2 59" xfId="1483"/>
    <cellStyle name="60% - 강조색1 2 6" xfId="218"/>
    <cellStyle name="60% - 강조색1 2 60" xfId="1485"/>
    <cellStyle name="60% - 강조색1 2 61" xfId="1486"/>
    <cellStyle name="60% - 강조색1 2 62" xfId="1487"/>
    <cellStyle name="60% - 강조색1 2 63" xfId="1488"/>
    <cellStyle name="60% - 강조색1 2 64" xfId="1489"/>
    <cellStyle name="60% - 강조색1 2 65" xfId="1490"/>
    <cellStyle name="60% - 강조색1 2 66" xfId="1491"/>
    <cellStyle name="60% - 강조색1 2 67" xfId="3427"/>
    <cellStyle name="60% - 강조색1 2 68" xfId="3560"/>
    <cellStyle name="60% - 강조색1 2 69" xfId="3425"/>
    <cellStyle name="60% - 강조색1 2 7" xfId="219"/>
    <cellStyle name="60% - 강조색1 2 70" xfId="3563"/>
    <cellStyle name="60% - 강조색1 2 71" xfId="3426"/>
    <cellStyle name="60% - 강조색1 2 72" xfId="3567"/>
    <cellStyle name="60% - 강조색1 2 73" xfId="2979"/>
    <cellStyle name="60% - 강조색1 2 74" xfId="1546"/>
    <cellStyle name="60% - 강조색1 2 75" xfId="3013"/>
    <cellStyle name="60% - 강조색1 2 76" xfId="1437"/>
    <cellStyle name="60% - 강조색1 2 77" xfId="3672"/>
    <cellStyle name="60% - 강조색1 2 78" xfId="3764"/>
    <cellStyle name="60% - 강조색1 2 79" xfId="3634"/>
    <cellStyle name="60% - 강조색1 2 8" xfId="220"/>
    <cellStyle name="60% - 강조색1 2 80" xfId="3771"/>
    <cellStyle name="60% - 강조색1 2 9" xfId="221"/>
    <cellStyle name="60% - 강조색2 2" xfId="222"/>
    <cellStyle name="60% - 강조색2 2 10" xfId="223"/>
    <cellStyle name="60% - 강조색2 2 11" xfId="224"/>
    <cellStyle name="60% - 강조색2 2 12" xfId="225"/>
    <cellStyle name="60% - 강조색2 2 13" xfId="226"/>
    <cellStyle name="60% - 강조색2 2 14" xfId="227"/>
    <cellStyle name="60% - 강조색2 2 15" xfId="228"/>
    <cellStyle name="60% - 강조색2 2 16" xfId="229"/>
    <cellStyle name="60% - 강조색2 2 17" xfId="230"/>
    <cellStyle name="60% - 강조색2 2 18" xfId="1494"/>
    <cellStyle name="60% - 강조색2 2 19" xfId="1497"/>
    <cellStyle name="60% - 강조색2 2 2" xfId="231"/>
    <cellStyle name="60% - 강조색2 2 20" xfId="1498"/>
    <cellStyle name="60% - 강조색2 2 21" xfId="1499"/>
    <cellStyle name="60% - 강조색2 2 22" xfId="1500"/>
    <cellStyle name="60% - 강조색2 2 23" xfId="1501"/>
    <cellStyle name="60% - 강조색2 2 24" xfId="1502"/>
    <cellStyle name="60% - 강조색2 2 25" xfId="1503"/>
    <cellStyle name="60% - 강조색2 2 26" xfId="1504"/>
    <cellStyle name="60% - 강조색2 2 27" xfId="1505"/>
    <cellStyle name="60% - 강조색2 2 28" xfId="1506"/>
    <cellStyle name="60% - 강조색2 2 29" xfId="1507"/>
    <cellStyle name="60% - 강조색2 2 3" xfId="232"/>
    <cellStyle name="60% - 강조색2 2 30" xfId="1508"/>
    <cellStyle name="60% - 강조색2 2 31" xfId="1509"/>
    <cellStyle name="60% - 강조색2 2 32" xfId="1510"/>
    <cellStyle name="60% - 강조색2 2 33" xfId="1511"/>
    <cellStyle name="60% - 강조색2 2 34" xfId="1512"/>
    <cellStyle name="60% - 강조색2 2 35" xfId="1513"/>
    <cellStyle name="60% - 강조색2 2 36" xfId="1514"/>
    <cellStyle name="60% - 강조색2 2 37" xfId="1515"/>
    <cellStyle name="60% - 강조색2 2 38" xfId="1516"/>
    <cellStyle name="60% - 강조색2 2 39" xfId="1517"/>
    <cellStyle name="60% - 강조색2 2 4" xfId="233"/>
    <cellStyle name="60% - 강조색2 2 40" xfId="1518"/>
    <cellStyle name="60% - 강조색2 2 41" xfId="1519"/>
    <cellStyle name="60% - 강조색2 2 42" xfId="1520"/>
    <cellStyle name="60% - 강조색2 2 43" xfId="1521"/>
    <cellStyle name="60% - 강조색2 2 44" xfId="1522"/>
    <cellStyle name="60% - 강조색2 2 45" xfId="1523"/>
    <cellStyle name="60% - 강조색2 2 46" xfId="1524"/>
    <cellStyle name="60% - 강조색2 2 47" xfId="1525"/>
    <cellStyle name="60% - 강조색2 2 48" xfId="1526"/>
    <cellStyle name="60% - 강조색2 2 49" xfId="1527"/>
    <cellStyle name="60% - 강조색2 2 5" xfId="234"/>
    <cellStyle name="60% - 강조색2 2 50" xfId="1528"/>
    <cellStyle name="60% - 강조색2 2 51" xfId="1529"/>
    <cellStyle name="60% - 강조색2 2 52" xfId="1530"/>
    <cellStyle name="60% - 강조색2 2 53" xfId="1531"/>
    <cellStyle name="60% - 강조색2 2 54" xfId="1532"/>
    <cellStyle name="60% - 강조색2 2 55" xfId="1533"/>
    <cellStyle name="60% - 강조색2 2 56" xfId="1534"/>
    <cellStyle name="60% - 강조색2 2 57" xfId="1535"/>
    <cellStyle name="60% - 강조색2 2 58" xfId="1536"/>
    <cellStyle name="60% - 강조색2 2 59" xfId="1537"/>
    <cellStyle name="60% - 강조색2 2 6" xfId="235"/>
    <cellStyle name="60% - 강조색2 2 60" xfId="1539"/>
    <cellStyle name="60% - 강조색2 2 61" xfId="1540"/>
    <cellStyle name="60% - 강조색2 2 62" xfId="1541"/>
    <cellStyle name="60% - 강조색2 2 63" xfId="1542"/>
    <cellStyle name="60% - 강조색2 2 64" xfId="1543"/>
    <cellStyle name="60% - 강조색2 2 65" xfId="1544"/>
    <cellStyle name="60% - 강조색2 2 66" xfId="1545"/>
    <cellStyle name="60% - 강조색2 2 67" xfId="3430"/>
    <cellStyle name="60% - 강조색2 2 68" xfId="3555"/>
    <cellStyle name="60% - 강조색2 2 69" xfId="3428"/>
    <cellStyle name="60% - 강조색2 2 7" xfId="236"/>
    <cellStyle name="60% - 강조색2 2 70" xfId="3558"/>
    <cellStyle name="60% - 강조색2 2 71" xfId="3429"/>
    <cellStyle name="60% - 강조색2 2 72" xfId="3561"/>
    <cellStyle name="60% - 강조색2 2 73" xfId="2905"/>
    <cellStyle name="60% - 강조색2 2 74" xfId="1606"/>
    <cellStyle name="60% - 강조색2 2 75" xfId="2946"/>
    <cellStyle name="60% - 강조색2 2 76" xfId="1495"/>
    <cellStyle name="60% - 강조색2 2 77" xfId="3677"/>
    <cellStyle name="60% - 강조색2 2 78" xfId="3759"/>
    <cellStyle name="60% - 강조색2 2 79" xfId="3687"/>
    <cellStyle name="60% - 강조색2 2 8" xfId="237"/>
    <cellStyle name="60% - 강조색2 2 80" xfId="3769"/>
    <cellStyle name="60% - 강조색2 2 9" xfId="238"/>
    <cellStyle name="60% - 강조색3 2" xfId="239"/>
    <cellStyle name="60% - 강조색3 2 10" xfId="240"/>
    <cellStyle name="60% - 강조색3 2 11" xfId="241"/>
    <cellStyle name="60% - 강조색3 2 12" xfId="242"/>
    <cellStyle name="60% - 강조색3 2 13" xfId="243"/>
    <cellStyle name="60% - 강조색3 2 14" xfId="244"/>
    <cellStyle name="60% - 강조색3 2 15" xfId="245"/>
    <cellStyle name="60% - 강조색3 2 16" xfId="246"/>
    <cellStyle name="60% - 강조색3 2 17" xfId="247"/>
    <cellStyle name="60% - 강조색3 2 18" xfId="1548"/>
    <cellStyle name="60% - 강조색3 2 19" xfId="1552"/>
    <cellStyle name="60% - 강조색3 2 2" xfId="248"/>
    <cellStyle name="60% - 강조색3 2 20" xfId="1553"/>
    <cellStyle name="60% - 강조색3 2 21" xfId="1554"/>
    <cellStyle name="60% - 강조색3 2 22" xfId="1555"/>
    <cellStyle name="60% - 강조색3 2 23" xfId="1556"/>
    <cellStyle name="60% - 강조색3 2 24" xfId="1557"/>
    <cellStyle name="60% - 강조색3 2 25" xfId="1558"/>
    <cellStyle name="60% - 강조색3 2 26" xfId="1559"/>
    <cellStyle name="60% - 강조색3 2 27" xfId="1560"/>
    <cellStyle name="60% - 강조색3 2 28" xfId="1561"/>
    <cellStyle name="60% - 강조색3 2 29" xfId="1562"/>
    <cellStyle name="60% - 강조색3 2 3" xfId="249"/>
    <cellStyle name="60% - 강조색3 2 30" xfId="1564"/>
    <cellStyle name="60% - 강조색3 2 31" xfId="1565"/>
    <cellStyle name="60% - 강조색3 2 32" xfId="1566"/>
    <cellStyle name="60% - 강조색3 2 33" xfId="1567"/>
    <cellStyle name="60% - 강조색3 2 34" xfId="1568"/>
    <cellStyle name="60% - 강조색3 2 35" xfId="1569"/>
    <cellStyle name="60% - 강조색3 2 36" xfId="1570"/>
    <cellStyle name="60% - 강조색3 2 37" xfId="1571"/>
    <cellStyle name="60% - 강조색3 2 38" xfId="1572"/>
    <cellStyle name="60% - 강조색3 2 39" xfId="1573"/>
    <cellStyle name="60% - 강조색3 2 4" xfId="250"/>
    <cellStyle name="60% - 강조색3 2 40" xfId="1575"/>
    <cellStyle name="60% - 강조색3 2 41" xfId="1576"/>
    <cellStyle name="60% - 강조색3 2 42" xfId="1577"/>
    <cellStyle name="60% - 강조색3 2 43" xfId="1578"/>
    <cellStyle name="60% - 강조색3 2 44" xfId="1579"/>
    <cellStyle name="60% - 강조색3 2 45" xfId="1580"/>
    <cellStyle name="60% - 강조색3 2 46" xfId="1581"/>
    <cellStyle name="60% - 강조색3 2 47" xfId="1582"/>
    <cellStyle name="60% - 강조색3 2 48" xfId="1583"/>
    <cellStyle name="60% - 강조색3 2 49" xfId="1584"/>
    <cellStyle name="60% - 강조색3 2 5" xfId="251"/>
    <cellStyle name="60% - 강조색3 2 50" xfId="1585"/>
    <cellStyle name="60% - 강조색3 2 51" xfId="1586"/>
    <cellStyle name="60% - 강조색3 2 52" xfId="1587"/>
    <cellStyle name="60% - 강조색3 2 53" xfId="1588"/>
    <cellStyle name="60% - 강조색3 2 54" xfId="1589"/>
    <cellStyle name="60% - 강조색3 2 55" xfId="1590"/>
    <cellStyle name="60% - 강조색3 2 56" xfId="1591"/>
    <cellStyle name="60% - 강조색3 2 57" xfId="1592"/>
    <cellStyle name="60% - 강조색3 2 58" xfId="1593"/>
    <cellStyle name="60% - 강조색3 2 59" xfId="1594"/>
    <cellStyle name="60% - 강조색3 2 6" xfId="252"/>
    <cellStyle name="60% - 강조색3 2 60" xfId="1595"/>
    <cellStyle name="60% - 강조색3 2 61" xfId="1596"/>
    <cellStyle name="60% - 강조색3 2 62" xfId="1597"/>
    <cellStyle name="60% - 강조색3 2 63" xfId="1598"/>
    <cellStyle name="60% - 강조색3 2 64" xfId="1599"/>
    <cellStyle name="60% - 강조색3 2 65" xfId="1600"/>
    <cellStyle name="60% - 강조색3 2 66" xfId="1601"/>
    <cellStyle name="60% - 강조색3 2 67" xfId="3435"/>
    <cellStyle name="60% - 강조색3 2 68" xfId="3548"/>
    <cellStyle name="60% - 강조색3 2 69" xfId="3434"/>
    <cellStyle name="60% - 강조색3 2 7" xfId="253"/>
    <cellStyle name="60% - 강조색3 2 70" xfId="3552"/>
    <cellStyle name="60% - 강조색3 2 71" xfId="3436"/>
    <cellStyle name="60% - 강조색3 2 72" xfId="3556"/>
    <cellStyle name="60% - 강조색3 2 73" xfId="2841"/>
    <cellStyle name="60% - 강조색3 2 74" xfId="1662"/>
    <cellStyle name="60% - 강조색3 2 75" xfId="2891"/>
    <cellStyle name="60% - 강조색3 2 76" xfId="1563"/>
    <cellStyle name="60% - 강조색3 2 77" xfId="3679"/>
    <cellStyle name="60% - 강조색3 2 78" xfId="3756"/>
    <cellStyle name="60% - 강조색3 2 79" xfId="3690"/>
    <cellStyle name="60% - 강조색3 2 8" xfId="254"/>
    <cellStyle name="60% - 강조색3 2 80" xfId="3817"/>
    <cellStyle name="60% - 강조색3 2 9" xfId="255"/>
    <cellStyle name="60% - 강조색4 2" xfId="256"/>
    <cellStyle name="60% - 강조색4 2 10" xfId="257"/>
    <cellStyle name="60% - 강조색4 2 11" xfId="258"/>
    <cellStyle name="60% - 강조색4 2 12" xfId="259"/>
    <cellStyle name="60% - 강조색4 2 13" xfId="260"/>
    <cellStyle name="60% - 강조색4 2 14" xfId="261"/>
    <cellStyle name="60% - 강조색4 2 15" xfId="262"/>
    <cellStyle name="60% - 강조색4 2 16" xfId="263"/>
    <cellStyle name="60% - 강조색4 2 17" xfId="264"/>
    <cellStyle name="60% - 강조색4 2 18" xfId="1604"/>
    <cellStyle name="60% - 강조색4 2 19" xfId="1607"/>
    <cellStyle name="60% - 강조색4 2 2" xfId="265"/>
    <cellStyle name="60% - 강조색4 2 20" xfId="1608"/>
    <cellStyle name="60% - 강조색4 2 21" xfId="1609"/>
    <cellStyle name="60% - 강조색4 2 22" xfId="1610"/>
    <cellStyle name="60% - 강조색4 2 23" xfId="1611"/>
    <cellStyle name="60% - 강조색4 2 24" xfId="1612"/>
    <cellStyle name="60% - 강조색4 2 25" xfId="1613"/>
    <cellStyle name="60% - 강조색4 2 26" xfId="1614"/>
    <cellStyle name="60% - 강조색4 2 27" xfId="1615"/>
    <cellStyle name="60% - 강조색4 2 28" xfId="1616"/>
    <cellStyle name="60% - 강조색4 2 29" xfId="1617"/>
    <cellStyle name="60% - 강조색4 2 3" xfId="266"/>
    <cellStyle name="60% - 강조색4 2 30" xfId="1618"/>
    <cellStyle name="60% - 강조색4 2 31" xfId="1619"/>
    <cellStyle name="60% - 강조색4 2 32" xfId="1620"/>
    <cellStyle name="60% - 강조색4 2 33" xfId="1621"/>
    <cellStyle name="60% - 강조색4 2 34" xfId="1622"/>
    <cellStyle name="60% - 강조색4 2 35" xfId="1623"/>
    <cellStyle name="60% - 강조색4 2 36" xfId="1624"/>
    <cellStyle name="60% - 강조색4 2 37" xfId="1625"/>
    <cellStyle name="60% - 강조색4 2 38" xfId="1626"/>
    <cellStyle name="60% - 강조색4 2 39" xfId="1627"/>
    <cellStyle name="60% - 강조색4 2 4" xfId="267"/>
    <cellStyle name="60% - 강조색4 2 40" xfId="1628"/>
    <cellStyle name="60% - 강조색4 2 41" xfId="1629"/>
    <cellStyle name="60% - 강조색4 2 42" xfId="1630"/>
    <cellStyle name="60% - 강조색4 2 43" xfId="1631"/>
    <cellStyle name="60% - 강조색4 2 44" xfId="1632"/>
    <cellStyle name="60% - 강조색4 2 45" xfId="1633"/>
    <cellStyle name="60% - 강조색4 2 46" xfId="1634"/>
    <cellStyle name="60% - 강조색4 2 47" xfId="1635"/>
    <cellStyle name="60% - 강조색4 2 48" xfId="1636"/>
    <cellStyle name="60% - 강조색4 2 49" xfId="1637"/>
    <cellStyle name="60% - 강조색4 2 5" xfId="268"/>
    <cellStyle name="60% - 강조색4 2 50" xfId="1639"/>
    <cellStyle name="60% - 강조색4 2 51" xfId="1640"/>
    <cellStyle name="60% - 강조색4 2 52" xfId="1641"/>
    <cellStyle name="60% - 강조색4 2 53" xfId="1642"/>
    <cellStyle name="60% - 강조색4 2 54" xfId="1643"/>
    <cellStyle name="60% - 강조색4 2 55" xfId="1644"/>
    <cellStyle name="60% - 강조색4 2 56" xfId="1645"/>
    <cellStyle name="60% - 강조색4 2 57" xfId="1646"/>
    <cellStyle name="60% - 강조색4 2 58" xfId="1647"/>
    <cellStyle name="60% - 강조색4 2 59" xfId="1648"/>
    <cellStyle name="60% - 강조색4 2 6" xfId="269"/>
    <cellStyle name="60% - 강조색4 2 60" xfId="1650"/>
    <cellStyle name="60% - 강조색4 2 61" xfId="1651"/>
    <cellStyle name="60% - 강조색4 2 62" xfId="1652"/>
    <cellStyle name="60% - 강조색4 2 63" xfId="1653"/>
    <cellStyle name="60% - 강조색4 2 64" xfId="1654"/>
    <cellStyle name="60% - 강조색4 2 65" xfId="1655"/>
    <cellStyle name="60% - 강조색4 2 66" xfId="1656"/>
    <cellStyle name="60% - 강조색4 2 67" xfId="3442"/>
    <cellStyle name="60% - 강조색4 2 68" xfId="3542"/>
    <cellStyle name="60% - 강조색4 2 69" xfId="3441"/>
    <cellStyle name="60% - 강조색4 2 7" xfId="270"/>
    <cellStyle name="60% - 강조색4 2 70" xfId="3546"/>
    <cellStyle name="60% - 강조색4 2 71" xfId="3445"/>
    <cellStyle name="60% - 강조색4 2 72" xfId="3550"/>
    <cellStyle name="60% - 강조색4 2 73" xfId="2750"/>
    <cellStyle name="60% - 강조색4 2 74" xfId="1717"/>
    <cellStyle name="60% - 강조색4 2 75" xfId="2805"/>
    <cellStyle name="60% - 강조색4 2 76" xfId="1660"/>
    <cellStyle name="60% - 강조색4 2 77" xfId="3684"/>
    <cellStyle name="60% - 강조색4 2 78" xfId="3752"/>
    <cellStyle name="60% - 강조색4 2 79" xfId="3696"/>
    <cellStyle name="60% - 강조색4 2 8" xfId="271"/>
    <cellStyle name="60% - 강조색4 2 80" xfId="3761"/>
    <cellStyle name="60% - 강조색4 2 9" xfId="272"/>
    <cellStyle name="60% - 강조색5 2" xfId="273"/>
    <cellStyle name="60% - 강조색5 2 10" xfId="274"/>
    <cellStyle name="60% - 강조색5 2 11" xfId="275"/>
    <cellStyle name="60% - 강조색5 2 12" xfId="276"/>
    <cellStyle name="60% - 강조색5 2 13" xfId="277"/>
    <cellStyle name="60% - 강조색5 2 14" xfId="278"/>
    <cellStyle name="60% - 강조색5 2 15" xfId="279"/>
    <cellStyle name="60% - 강조색5 2 16" xfId="280"/>
    <cellStyle name="60% - 강조색5 2 17" xfId="281"/>
    <cellStyle name="60% - 강조색5 2 18" xfId="1659"/>
    <cellStyle name="60% - 강조색5 2 19" xfId="1663"/>
    <cellStyle name="60% - 강조색5 2 2" xfId="282"/>
    <cellStyle name="60% - 강조색5 2 20" xfId="1664"/>
    <cellStyle name="60% - 강조색5 2 21" xfId="1665"/>
    <cellStyle name="60% - 강조색5 2 22" xfId="1666"/>
    <cellStyle name="60% - 강조색5 2 23" xfId="1667"/>
    <cellStyle name="60% - 강조색5 2 24" xfId="1668"/>
    <cellStyle name="60% - 강조색5 2 25" xfId="1669"/>
    <cellStyle name="60% - 강조색5 2 26" xfId="1670"/>
    <cellStyle name="60% - 강조색5 2 27" xfId="1671"/>
    <cellStyle name="60% - 강조색5 2 28" xfId="1672"/>
    <cellStyle name="60% - 강조색5 2 29" xfId="1673"/>
    <cellStyle name="60% - 강조색5 2 3" xfId="283"/>
    <cellStyle name="60% - 강조색5 2 30" xfId="1674"/>
    <cellStyle name="60% - 강조색5 2 31" xfId="1675"/>
    <cellStyle name="60% - 강조색5 2 32" xfId="1676"/>
    <cellStyle name="60% - 강조색5 2 33" xfId="1677"/>
    <cellStyle name="60% - 강조색5 2 34" xfId="1678"/>
    <cellStyle name="60% - 강조색5 2 35" xfId="1679"/>
    <cellStyle name="60% - 강조색5 2 36" xfId="1680"/>
    <cellStyle name="60% - 강조색5 2 37" xfId="1681"/>
    <cellStyle name="60% - 강조색5 2 38" xfId="1682"/>
    <cellStyle name="60% - 강조색5 2 39" xfId="1683"/>
    <cellStyle name="60% - 강조색5 2 4" xfId="284"/>
    <cellStyle name="60% - 강조색5 2 40" xfId="1684"/>
    <cellStyle name="60% - 강조색5 2 41" xfId="1685"/>
    <cellStyle name="60% - 강조색5 2 42" xfId="1686"/>
    <cellStyle name="60% - 강조색5 2 43" xfId="1687"/>
    <cellStyle name="60% - 강조색5 2 44" xfId="1688"/>
    <cellStyle name="60% - 강조색5 2 45" xfId="1689"/>
    <cellStyle name="60% - 강조색5 2 46" xfId="1690"/>
    <cellStyle name="60% - 강조색5 2 47" xfId="1691"/>
    <cellStyle name="60% - 강조색5 2 48" xfId="1692"/>
    <cellStyle name="60% - 강조색5 2 49" xfId="1693"/>
    <cellStyle name="60% - 강조색5 2 5" xfId="285"/>
    <cellStyle name="60% - 강조색5 2 50" xfId="1694"/>
    <cellStyle name="60% - 강조색5 2 51" xfId="1695"/>
    <cellStyle name="60% - 강조색5 2 52" xfId="1696"/>
    <cellStyle name="60% - 강조색5 2 53" xfId="1697"/>
    <cellStyle name="60% - 강조색5 2 54" xfId="1698"/>
    <cellStyle name="60% - 강조색5 2 55" xfId="1699"/>
    <cellStyle name="60% - 강조색5 2 56" xfId="1700"/>
    <cellStyle name="60% - 강조색5 2 57" xfId="1701"/>
    <cellStyle name="60% - 강조색5 2 58" xfId="1702"/>
    <cellStyle name="60% - 강조색5 2 59" xfId="1703"/>
    <cellStyle name="60% - 강조색5 2 6" xfId="286"/>
    <cellStyle name="60% - 강조색5 2 60" xfId="1704"/>
    <cellStyle name="60% - 강조색5 2 61" xfId="1705"/>
    <cellStyle name="60% - 강조색5 2 62" xfId="1706"/>
    <cellStyle name="60% - 강조색5 2 63" xfId="1707"/>
    <cellStyle name="60% - 강조색5 2 64" xfId="1708"/>
    <cellStyle name="60% - 강조색5 2 65" xfId="1709"/>
    <cellStyle name="60% - 강조색5 2 66" xfId="1710"/>
    <cellStyle name="60% - 강조색5 2 67" xfId="3447"/>
    <cellStyle name="60% - 강조색5 2 68" xfId="3537"/>
    <cellStyle name="60% - 강조색5 2 69" xfId="3446"/>
    <cellStyle name="60% - 강조색5 2 7" xfId="287"/>
    <cellStyle name="60% - 강조색5 2 70" xfId="3540"/>
    <cellStyle name="60% - 강조색5 2 71" xfId="3448"/>
    <cellStyle name="60% - 강조색5 2 72" xfId="3543"/>
    <cellStyle name="60% - 강조색5 2 73" xfId="2662"/>
    <cellStyle name="60% - 강조색5 2 74" xfId="1803"/>
    <cellStyle name="60% - 강조색5 2 75" xfId="2666"/>
    <cellStyle name="60% - 강조색5 2 76" xfId="1713"/>
    <cellStyle name="60% - 강조색5 2 77" xfId="3689"/>
    <cellStyle name="60% - 강조색5 2 78" xfId="3748"/>
    <cellStyle name="60% - 강조색5 2 79" xfId="3700"/>
    <cellStyle name="60% - 강조색5 2 8" xfId="288"/>
    <cellStyle name="60% - 강조색5 2 80" xfId="3758"/>
    <cellStyle name="60% - 강조색5 2 9" xfId="289"/>
    <cellStyle name="60% - 강조색6 2" xfId="290"/>
    <cellStyle name="60% - 강조색6 2 10" xfId="291"/>
    <cellStyle name="60% - 강조색6 2 11" xfId="292"/>
    <cellStyle name="60% - 강조색6 2 12" xfId="293"/>
    <cellStyle name="60% - 강조색6 2 13" xfId="294"/>
    <cellStyle name="60% - 강조색6 2 14" xfId="295"/>
    <cellStyle name="60% - 강조색6 2 15" xfId="296"/>
    <cellStyle name="60% - 강조색6 2 16" xfId="297"/>
    <cellStyle name="60% - 강조색6 2 17" xfId="298"/>
    <cellStyle name="60% - 강조색6 2 18" xfId="1712"/>
    <cellStyle name="60% - 강조색6 2 19" xfId="1716"/>
    <cellStyle name="60% - 강조색6 2 2" xfId="299"/>
    <cellStyle name="60% - 강조색6 2 20" xfId="1718"/>
    <cellStyle name="60% - 강조색6 2 21" xfId="1719"/>
    <cellStyle name="60% - 강조색6 2 22" xfId="1720"/>
    <cellStyle name="60% - 강조색6 2 23" xfId="1721"/>
    <cellStyle name="60% - 강조색6 2 24" xfId="1722"/>
    <cellStyle name="60% - 강조색6 2 25" xfId="1723"/>
    <cellStyle name="60% - 강조색6 2 26" xfId="1724"/>
    <cellStyle name="60% - 강조색6 2 27" xfId="1725"/>
    <cellStyle name="60% - 강조색6 2 28" xfId="1726"/>
    <cellStyle name="60% - 강조색6 2 29" xfId="1727"/>
    <cellStyle name="60% - 강조색6 2 3" xfId="300"/>
    <cellStyle name="60% - 강조색6 2 30" xfId="1728"/>
    <cellStyle name="60% - 강조색6 2 31" xfId="1729"/>
    <cellStyle name="60% - 강조색6 2 32" xfId="1730"/>
    <cellStyle name="60% - 강조색6 2 33" xfId="1731"/>
    <cellStyle name="60% - 강조색6 2 34" xfId="1732"/>
    <cellStyle name="60% - 강조색6 2 35" xfId="1733"/>
    <cellStyle name="60% - 강조색6 2 36" xfId="1734"/>
    <cellStyle name="60% - 강조색6 2 37" xfId="1735"/>
    <cellStyle name="60% - 강조색6 2 38" xfId="1736"/>
    <cellStyle name="60% - 강조색6 2 39" xfId="1737"/>
    <cellStyle name="60% - 강조색6 2 4" xfId="301"/>
    <cellStyle name="60% - 강조색6 2 40" xfId="1738"/>
    <cellStyle name="60% - 강조색6 2 41" xfId="1739"/>
    <cellStyle name="60% - 강조색6 2 42" xfId="1740"/>
    <cellStyle name="60% - 강조색6 2 43" xfId="1741"/>
    <cellStyle name="60% - 강조색6 2 44" xfId="1742"/>
    <cellStyle name="60% - 강조색6 2 45" xfId="1743"/>
    <cellStyle name="60% - 강조색6 2 46" xfId="1744"/>
    <cellStyle name="60% - 강조색6 2 47" xfId="1745"/>
    <cellStyle name="60% - 강조색6 2 48" xfId="1746"/>
    <cellStyle name="60% - 강조색6 2 49" xfId="1747"/>
    <cellStyle name="60% - 강조색6 2 5" xfId="302"/>
    <cellStyle name="60% - 강조색6 2 50" xfId="1748"/>
    <cellStyle name="60% - 강조색6 2 51" xfId="1749"/>
    <cellStyle name="60% - 강조색6 2 52" xfId="1750"/>
    <cellStyle name="60% - 강조색6 2 53" xfId="1751"/>
    <cellStyle name="60% - 강조색6 2 54" xfId="1752"/>
    <cellStyle name="60% - 강조색6 2 55" xfId="1753"/>
    <cellStyle name="60% - 강조색6 2 56" xfId="1754"/>
    <cellStyle name="60% - 강조색6 2 57" xfId="1755"/>
    <cellStyle name="60% - 강조색6 2 58" xfId="1756"/>
    <cellStyle name="60% - 강조색6 2 59" xfId="1757"/>
    <cellStyle name="60% - 강조색6 2 6" xfId="303"/>
    <cellStyle name="60% - 강조색6 2 60" xfId="1758"/>
    <cellStyle name="60% - 강조색6 2 61" xfId="1759"/>
    <cellStyle name="60% - 강조색6 2 62" xfId="1760"/>
    <cellStyle name="60% - 강조색6 2 63" xfId="1761"/>
    <cellStyle name="60% - 강조색6 2 64" xfId="1762"/>
    <cellStyle name="60% - 강조색6 2 65" xfId="1763"/>
    <cellStyle name="60% - 강조색6 2 66" xfId="1764"/>
    <cellStyle name="60% - 강조색6 2 67" xfId="3452"/>
    <cellStyle name="60% - 강조색6 2 68" xfId="3531"/>
    <cellStyle name="60% - 강조색6 2 69" xfId="3453"/>
    <cellStyle name="60% - 강조색6 2 7" xfId="304"/>
    <cellStyle name="60% - 강조색6 2 70" xfId="3535"/>
    <cellStyle name="60% - 강조색6 2 71" xfId="3454"/>
    <cellStyle name="60% - 강조색6 2 72" xfId="3538"/>
    <cellStyle name="60% - 강조색6 2 73" xfId="2479"/>
    <cellStyle name="60% - 강조색6 2 74" xfId="1876"/>
    <cellStyle name="60% - 강조색6 2 75" xfId="2481"/>
    <cellStyle name="60% - 강조색6 2 76" xfId="1782"/>
    <cellStyle name="60% - 강조색6 2 77" xfId="3694"/>
    <cellStyle name="60% - 강조색6 2 78" xfId="3744"/>
    <cellStyle name="60% - 강조색6 2 79" xfId="3704"/>
    <cellStyle name="60% - 강조색6 2 8" xfId="305"/>
    <cellStyle name="60% - 강조색6 2 80" xfId="3755"/>
    <cellStyle name="60% - 강조색6 2 9" xfId="306"/>
    <cellStyle name="강조색1 2" xfId="307"/>
    <cellStyle name="강조색1 2 10" xfId="308"/>
    <cellStyle name="강조색1 2 11" xfId="309"/>
    <cellStyle name="강조색1 2 12" xfId="310"/>
    <cellStyle name="강조색1 2 13" xfId="311"/>
    <cellStyle name="강조색1 2 14" xfId="312"/>
    <cellStyle name="강조색1 2 15" xfId="313"/>
    <cellStyle name="강조색1 2 16" xfId="314"/>
    <cellStyle name="강조색1 2 17" xfId="315"/>
    <cellStyle name="강조색1 2 18" xfId="1767"/>
    <cellStyle name="강조색1 2 19" xfId="1771"/>
    <cellStyle name="강조색1 2 2" xfId="316"/>
    <cellStyle name="강조색1 2 20" xfId="1772"/>
    <cellStyle name="강조색1 2 21" xfId="1773"/>
    <cellStyle name="강조색1 2 22" xfId="1774"/>
    <cellStyle name="강조색1 2 23" xfId="1775"/>
    <cellStyle name="강조색1 2 24" xfId="1776"/>
    <cellStyle name="강조색1 2 25" xfId="1777"/>
    <cellStyle name="강조색1 2 26" xfId="1778"/>
    <cellStyle name="강조색1 2 27" xfId="1779"/>
    <cellStyle name="강조색1 2 28" xfId="1780"/>
    <cellStyle name="강조색1 2 29" xfId="1781"/>
    <cellStyle name="강조색1 2 3" xfId="317"/>
    <cellStyle name="강조색1 2 30" xfId="1783"/>
    <cellStyle name="강조색1 2 31" xfId="1784"/>
    <cellStyle name="강조색1 2 32" xfId="1785"/>
    <cellStyle name="강조색1 2 33" xfId="1786"/>
    <cellStyle name="강조색1 2 34" xfId="1787"/>
    <cellStyle name="강조색1 2 35" xfId="1788"/>
    <cellStyle name="강조색1 2 36" xfId="1789"/>
    <cellStyle name="강조색1 2 37" xfId="1790"/>
    <cellStyle name="강조색1 2 38" xfId="1791"/>
    <cellStyle name="강조색1 2 39" xfId="1792"/>
    <cellStyle name="강조색1 2 4" xfId="318"/>
    <cellStyle name="강조색1 2 40" xfId="1793"/>
    <cellStyle name="강조색1 2 41" xfId="1794"/>
    <cellStyle name="강조색1 2 42" xfId="1795"/>
    <cellStyle name="강조색1 2 43" xfId="1796"/>
    <cellStyle name="강조색1 2 44" xfId="1797"/>
    <cellStyle name="강조색1 2 45" xfId="1798"/>
    <cellStyle name="강조색1 2 46" xfId="1799"/>
    <cellStyle name="강조색1 2 47" xfId="1800"/>
    <cellStyle name="강조색1 2 48" xfId="1801"/>
    <cellStyle name="강조색1 2 49" xfId="1802"/>
    <cellStyle name="강조색1 2 5" xfId="319"/>
    <cellStyle name="강조색1 2 50" xfId="1804"/>
    <cellStyle name="강조색1 2 51" xfId="1805"/>
    <cellStyle name="강조색1 2 52" xfId="1806"/>
    <cellStyle name="강조색1 2 53" xfId="1807"/>
    <cellStyle name="강조색1 2 54" xfId="1808"/>
    <cellStyle name="강조색1 2 55" xfId="1809"/>
    <cellStyle name="강조색1 2 56" xfId="1810"/>
    <cellStyle name="강조색1 2 57" xfId="1811"/>
    <cellStyle name="강조색1 2 58" xfId="1812"/>
    <cellStyle name="강조색1 2 59" xfId="1813"/>
    <cellStyle name="강조색1 2 6" xfId="320"/>
    <cellStyle name="강조색1 2 60" xfId="1815"/>
    <cellStyle name="강조색1 2 61" xfId="1816"/>
    <cellStyle name="강조색1 2 62" xfId="1817"/>
    <cellStyle name="강조색1 2 63" xfId="1818"/>
    <cellStyle name="강조색1 2 64" xfId="1819"/>
    <cellStyle name="강조색1 2 65" xfId="1820"/>
    <cellStyle name="강조색1 2 66" xfId="1821"/>
    <cellStyle name="강조색1 2 67" xfId="3458"/>
    <cellStyle name="강조색1 2 68" xfId="3526"/>
    <cellStyle name="강조색1 2 69" xfId="3459"/>
    <cellStyle name="강조색1 2 7" xfId="321"/>
    <cellStyle name="강조색1 2 70" xfId="3529"/>
    <cellStyle name="강조색1 2 71" xfId="3460"/>
    <cellStyle name="강조색1 2 72" xfId="3532"/>
    <cellStyle name="강조색1 2 73" xfId="2427"/>
    <cellStyle name="강조색1 2 74" xfId="1931"/>
    <cellStyle name="강조색1 2 75" xfId="2438"/>
    <cellStyle name="강조색1 2 76" xfId="1878"/>
    <cellStyle name="강조색1 2 77" xfId="3698"/>
    <cellStyle name="강조색1 2 78" xfId="3740"/>
    <cellStyle name="강조색1 2 79" xfId="3707"/>
    <cellStyle name="강조색1 2 8" xfId="322"/>
    <cellStyle name="강조색1 2 80" xfId="3751"/>
    <cellStyle name="강조색1 2 9" xfId="323"/>
    <cellStyle name="강조색2 2" xfId="324"/>
    <cellStyle name="강조색2 2 10" xfId="325"/>
    <cellStyle name="강조색2 2 11" xfId="326"/>
    <cellStyle name="강조색2 2 12" xfId="327"/>
    <cellStyle name="강조색2 2 13" xfId="328"/>
    <cellStyle name="강조색2 2 14" xfId="329"/>
    <cellStyle name="강조색2 2 15" xfId="330"/>
    <cellStyle name="강조색2 2 16" xfId="331"/>
    <cellStyle name="강조색2 2 17" xfId="332"/>
    <cellStyle name="강조색2 2 18" xfId="1822"/>
    <cellStyle name="강조색2 2 19" xfId="1826"/>
    <cellStyle name="강조색2 2 2" xfId="333"/>
    <cellStyle name="강조색2 2 20" xfId="1827"/>
    <cellStyle name="강조색2 2 21" xfId="1828"/>
    <cellStyle name="강조색2 2 22" xfId="1829"/>
    <cellStyle name="강조색2 2 23" xfId="1830"/>
    <cellStyle name="강조색2 2 24" xfId="1831"/>
    <cellStyle name="강조색2 2 25" xfId="1832"/>
    <cellStyle name="강조색2 2 26" xfId="1833"/>
    <cellStyle name="강조색2 2 27" xfId="1834"/>
    <cellStyle name="강조색2 2 28" xfId="1835"/>
    <cellStyle name="강조색2 2 29" xfId="1836"/>
    <cellStyle name="강조색2 2 3" xfId="334"/>
    <cellStyle name="강조색2 2 30" xfId="1838"/>
    <cellStyle name="강조색2 2 31" xfId="1839"/>
    <cellStyle name="강조색2 2 32" xfId="1840"/>
    <cellStyle name="강조색2 2 33" xfId="1841"/>
    <cellStyle name="강조색2 2 34" xfId="1842"/>
    <cellStyle name="강조색2 2 35" xfId="1843"/>
    <cellStyle name="강조색2 2 36" xfId="1844"/>
    <cellStyle name="강조색2 2 37" xfId="1845"/>
    <cellStyle name="강조색2 2 38" xfId="1846"/>
    <cellStyle name="강조색2 2 39" xfId="1847"/>
    <cellStyle name="강조색2 2 4" xfId="335"/>
    <cellStyle name="강조색2 2 40" xfId="1848"/>
    <cellStyle name="강조색2 2 41" xfId="1849"/>
    <cellStyle name="강조색2 2 42" xfId="1850"/>
    <cellStyle name="강조색2 2 43" xfId="1851"/>
    <cellStyle name="강조색2 2 44" xfId="1852"/>
    <cellStyle name="강조색2 2 45" xfId="1853"/>
    <cellStyle name="강조색2 2 46" xfId="1854"/>
    <cellStyle name="강조색2 2 47" xfId="1855"/>
    <cellStyle name="강조색2 2 48" xfId="1856"/>
    <cellStyle name="강조색2 2 49" xfId="1857"/>
    <cellStyle name="강조색2 2 5" xfId="336"/>
    <cellStyle name="강조색2 2 50" xfId="1858"/>
    <cellStyle name="강조색2 2 51" xfId="1859"/>
    <cellStyle name="강조색2 2 52" xfId="1860"/>
    <cellStyle name="강조색2 2 53" xfId="1861"/>
    <cellStyle name="강조색2 2 54" xfId="1862"/>
    <cellStyle name="강조색2 2 55" xfId="1863"/>
    <cellStyle name="강조색2 2 56" xfId="1864"/>
    <cellStyle name="강조색2 2 57" xfId="1865"/>
    <cellStyle name="강조색2 2 58" xfId="1866"/>
    <cellStyle name="강조색2 2 59" xfId="1867"/>
    <cellStyle name="강조색2 2 6" xfId="337"/>
    <cellStyle name="강조색2 2 60" xfId="1868"/>
    <cellStyle name="강조색2 2 61" xfId="1869"/>
    <cellStyle name="강조색2 2 62" xfId="1870"/>
    <cellStyle name="강조색2 2 63" xfId="1871"/>
    <cellStyle name="강조색2 2 64" xfId="1872"/>
    <cellStyle name="강조색2 2 65" xfId="1873"/>
    <cellStyle name="강조색2 2 66" xfId="1874"/>
    <cellStyle name="강조색2 2 67" xfId="3464"/>
    <cellStyle name="강조색2 2 68" xfId="3520"/>
    <cellStyle name="강조색2 2 69" xfId="3465"/>
    <cellStyle name="강조색2 2 7" xfId="338"/>
    <cellStyle name="강조색2 2 70" xfId="3523"/>
    <cellStyle name="강조색2 2 71" xfId="3466"/>
    <cellStyle name="강조색2 2 72" xfId="3525"/>
    <cellStyle name="강조색2 2 73" xfId="2372"/>
    <cellStyle name="강조색2 2 74" xfId="1985"/>
    <cellStyle name="강조색2 2 75" xfId="2371"/>
    <cellStyle name="강조색2 2 76" xfId="1932"/>
    <cellStyle name="강조색2 2 77" xfId="3702"/>
    <cellStyle name="강조색2 2 78" xfId="3736"/>
    <cellStyle name="강조색2 2 79" xfId="3710"/>
    <cellStyle name="강조색2 2 8" xfId="339"/>
    <cellStyle name="강조색2 2 80" xfId="3747"/>
    <cellStyle name="강조색2 2 9" xfId="340"/>
    <cellStyle name="강조색3 2" xfId="341"/>
    <cellStyle name="강조색3 2 10" xfId="342"/>
    <cellStyle name="강조색3 2 11" xfId="343"/>
    <cellStyle name="강조색3 2 12" xfId="344"/>
    <cellStyle name="강조색3 2 13" xfId="345"/>
    <cellStyle name="강조색3 2 14" xfId="346"/>
    <cellStyle name="강조색3 2 15" xfId="347"/>
    <cellStyle name="강조색3 2 16" xfId="348"/>
    <cellStyle name="강조색3 2 17" xfId="349"/>
    <cellStyle name="강조색3 2 18" xfId="1877"/>
    <cellStyle name="강조색3 2 19" xfId="1880"/>
    <cellStyle name="강조색3 2 2" xfId="350"/>
    <cellStyle name="강조색3 2 20" xfId="1881"/>
    <cellStyle name="강조색3 2 21" xfId="1882"/>
    <cellStyle name="강조색3 2 22" xfId="1883"/>
    <cellStyle name="강조색3 2 23" xfId="1884"/>
    <cellStyle name="강조색3 2 24" xfId="1885"/>
    <cellStyle name="강조색3 2 25" xfId="1886"/>
    <cellStyle name="강조색3 2 26" xfId="1887"/>
    <cellStyle name="강조색3 2 27" xfId="1888"/>
    <cellStyle name="강조색3 2 28" xfId="1889"/>
    <cellStyle name="강조색3 2 29" xfId="1890"/>
    <cellStyle name="강조색3 2 3" xfId="351"/>
    <cellStyle name="강조색3 2 30" xfId="1891"/>
    <cellStyle name="강조색3 2 31" xfId="1892"/>
    <cellStyle name="강조색3 2 32" xfId="1893"/>
    <cellStyle name="강조색3 2 33" xfId="1894"/>
    <cellStyle name="강조색3 2 34" xfId="1895"/>
    <cellStyle name="강조색3 2 35" xfId="1896"/>
    <cellStyle name="강조색3 2 36" xfId="1897"/>
    <cellStyle name="강조색3 2 37" xfId="1898"/>
    <cellStyle name="강조색3 2 38" xfId="1899"/>
    <cellStyle name="강조색3 2 39" xfId="1900"/>
    <cellStyle name="강조색3 2 4" xfId="352"/>
    <cellStyle name="강조색3 2 40" xfId="1902"/>
    <cellStyle name="강조색3 2 41" xfId="1903"/>
    <cellStyle name="강조색3 2 42" xfId="1904"/>
    <cellStyle name="강조색3 2 43" xfId="1905"/>
    <cellStyle name="강조색3 2 44" xfId="1906"/>
    <cellStyle name="강조색3 2 45" xfId="1907"/>
    <cellStyle name="강조색3 2 46" xfId="1908"/>
    <cellStyle name="강조색3 2 47" xfId="1909"/>
    <cellStyle name="강조색3 2 48" xfId="1910"/>
    <cellStyle name="강조색3 2 49" xfId="1911"/>
    <cellStyle name="강조색3 2 5" xfId="353"/>
    <cellStyle name="강조색3 2 50" xfId="1913"/>
    <cellStyle name="강조색3 2 51" xfId="1914"/>
    <cellStyle name="강조색3 2 52" xfId="1915"/>
    <cellStyle name="강조색3 2 53" xfId="1916"/>
    <cellStyle name="강조색3 2 54" xfId="1917"/>
    <cellStyle name="강조색3 2 55" xfId="1918"/>
    <cellStyle name="강조색3 2 56" xfId="1919"/>
    <cellStyle name="강조색3 2 57" xfId="1920"/>
    <cellStyle name="강조색3 2 58" xfId="1921"/>
    <cellStyle name="강조색3 2 59" xfId="1922"/>
    <cellStyle name="강조색3 2 6" xfId="354"/>
    <cellStyle name="강조색3 2 60" xfId="1923"/>
    <cellStyle name="강조색3 2 61" xfId="1924"/>
    <cellStyle name="강조색3 2 62" xfId="1925"/>
    <cellStyle name="강조색3 2 63" xfId="1926"/>
    <cellStyle name="강조색3 2 64" xfId="1927"/>
    <cellStyle name="강조색3 2 65" xfId="1928"/>
    <cellStyle name="강조색3 2 66" xfId="1929"/>
    <cellStyle name="강조색3 2 67" xfId="3470"/>
    <cellStyle name="강조색3 2 68" xfId="3514"/>
    <cellStyle name="강조색3 2 69" xfId="3471"/>
    <cellStyle name="강조색3 2 7" xfId="355"/>
    <cellStyle name="강조색3 2 70" xfId="3517"/>
    <cellStyle name="강조색3 2 71" xfId="3472"/>
    <cellStyle name="강조색3 2 72" xfId="3519"/>
    <cellStyle name="강조색3 2 73" xfId="2317"/>
    <cellStyle name="강조색3 2 74" xfId="2042"/>
    <cellStyle name="강조색3 2 75" xfId="2315"/>
    <cellStyle name="강조색3 2 76" xfId="1988"/>
    <cellStyle name="강조색3 2 77" xfId="3706"/>
    <cellStyle name="강조색3 2 78" xfId="3733"/>
    <cellStyle name="강조색3 2 79" xfId="3714"/>
    <cellStyle name="강조색3 2 8" xfId="356"/>
    <cellStyle name="강조색3 2 80" xfId="3743"/>
    <cellStyle name="강조색3 2 9" xfId="357"/>
    <cellStyle name="강조색4 2" xfId="358"/>
    <cellStyle name="강조색4 2 10" xfId="359"/>
    <cellStyle name="강조색4 2 11" xfId="360"/>
    <cellStyle name="강조색4 2 12" xfId="361"/>
    <cellStyle name="강조색4 2 13" xfId="362"/>
    <cellStyle name="강조색4 2 14" xfId="363"/>
    <cellStyle name="강조색4 2 15" xfId="364"/>
    <cellStyle name="강조색4 2 16" xfId="365"/>
    <cellStyle name="강조색4 2 17" xfId="366"/>
    <cellStyle name="강조색4 2 18" xfId="1930"/>
    <cellStyle name="강조색4 2 19" xfId="1933"/>
    <cellStyle name="강조색4 2 2" xfId="367"/>
    <cellStyle name="강조색4 2 20" xfId="1934"/>
    <cellStyle name="강조색4 2 21" xfId="1935"/>
    <cellStyle name="강조색4 2 22" xfId="1936"/>
    <cellStyle name="강조색4 2 23" xfId="1937"/>
    <cellStyle name="강조색4 2 24" xfId="1938"/>
    <cellStyle name="강조색4 2 25" xfId="1939"/>
    <cellStyle name="강조색4 2 26" xfId="1940"/>
    <cellStyle name="강조색4 2 27" xfId="1941"/>
    <cellStyle name="강조색4 2 28" xfId="1942"/>
    <cellStyle name="강조색4 2 29" xfId="1943"/>
    <cellStyle name="강조색4 2 3" xfId="368"/>
    <cellStyle name="강조색4 2 30" xfId="1944"/>
    <cellStyle name="강조색4 2 31" xfId="1945"/>
    <cellStyle name="강조색4 2 32" xfId="1946"/>
    <cellStyle name="강조색4 2 33" xfId="1947"/>
    <cellStyle name="강조색4 2 34" xfId="1948"/>
    <cellStyle name="강조색4 2 35" xfId="1949"/>
    <cellStyle name="강조색4 2 36" xfId="1950"/>
    <cellStyle name="강조색4 2 37" xfId="1951"/>
    <cellStyle name="강조색4 2 38" xfId="1952"/>
    <cellStyle name="강조색4 2 39" xfId="1953"/>
    <cellStyle name="강조색4 2 4" xfId="369"/>
    <cellStyle name="강조색4 2 40" xfId="1954"/>
    <cellStyle name="강조색4 2 41" xfId="1955"/>
    <cellStyle name="강조색4 2 42" xfId="1956"/>
    <cellStyle name="강조색4 2 43" xfId="1957"/>
    <cellStyle name="강조색4 2 44" xfId="1958"/>
    <cellStyle name="강조색4 2 45" xfId="1959"/>
    <cellStyle name="강조색4 2 46" xfId="1960"/>
    <cellStyle name="강조색4 2 47" xfId="1961"/>
    <cellStyle name="강조색4 2 48" xfId="1962"/>
    <cellStyle name="강조색4 2 49" xfId="1963"/>
    <cellStyle name="강조색4 2 5" xfId="370"/>
    <cellStyle name="강조색4 2 50" xfId="1965"/>
    <cellStyle name="강조색4 2 51" xfId="1966"/>
    <cellStyle name="강조색4 2 52" xfId="1967"/>
    <cellStyle name="강조색4 2 53" xfId="1968"/>
    <cellStyle name="강조색4 2 54" xfId="1969"/>
    <cellStyle name="강조색4 2 55" xfId="1970"/>
    <cellStyle name="강조색4 2 56" xfId="1971"/>
    <cellStyle name="강조색4 2 57" xfId="1972"/>
    <cellStyle name="강조색4 2 58" xfId="1973"/>
    <cellStyle name="강조색4 2 59" xfId="1974"/>
    <cellStyle name="강조색4 2 6" xfId="371"/>
    <cellStyle name="강조색4 2 60" xfId="1975"/>
    <cellStyle name="강조색4 2 61" xfId="1976"/>
    <cellStyle name="강조색4 2 62" xfId="1977"/>
    <cellStyle name="강조색4 2 63" xfId="1978"/>
    <cellStyle name="강조색4 2 64" xfId="1979"/>
    <cellStyle name="강조색4 2 65" xfId="1980"/>
    <cellStyle name="강조색4 2 66" xfId="1981"/>
    <cellStyle name="강조색4 2 67" xfId="3476"/>
    <cellStyle name="강조색4 2 68" xfId="3508"/>
    <cellStyle name="강조색4 2 69" xfId="3477"/>
    <cellStyle name="강조색4 2 7" xfId="372"/>
    <cellStyle name="강조색4 2 70" xfId="3511"/>
    <cellStyle name="강조색4 2 71" xfId="3478"/>
    <cellStyle name="강조색4 2 72" xfId="3513"/>
    <cellStyle name="강조색4 2 73" xfId="2260"/>
    <cellStyle name="강조색4 2 74" xfId="2110"/>
    <cellStyle name="강조색4 2 75" xfId="2257"/>
    <cellStyle name="강조색4 2 76" xfId="2093"/>
    <cellStyle name="강조색4 2 77" xfId="3711"/>
    <cellStyle name="강조색4 2 78" xfId="3729"/>
    <cellStyle name="강조색4 2 79" xfId="3718"/>
    <cellStyle name="강조색4 2 8" xfId="373"/>
    <cellStyle name="강조색4 2 80" xfId="3739"/>
    <cellStyle name="강조색4 2 9" xfId="374"/>
    <cellStyle name="강조색5 2" xfId="375"/>
    <cellStyle name="강조색5 2 10" xfId="376"/>
    <cellStyle name="강조색5 2 11" xfId="377"/>
    <cellStyle name="강조색5 2 12" xfId="378"/>
    <cellStyle name="강조색5 2 13" xfId="379"/>
    <cellStyle name="강조색5 2 14" xfId="380"/>
    <cellStyle name="강조색5 2 15" xfId="381"/>
    <cellStyle name="강조색5 2 16" xfId="382"/>
    <cellStyle name="강조색5 2 17" xfId="383"/>
    <cellStyle name="강조색5 2 18" xfId="1984"/>
    <cellStyle name="강조색5 2 19" xfId="1987"/>
    <cellStyle name="강조색5 2 2" xfId="384"/>
    <cellStyle name="강조색5 2 20" xfId="1989"/>
    <cellStyle name="강조색5 2 21" xfId="1990"/>
    <cellStyle name="강조색5 2 22" xfId="1991"/>
    <cellStyle name="강조색5 2 23" xfId="1992"/>
    <cellStyle name="강조색5 2 24" xfId="1993"/>
    <cellStyle name="강조색5 2 25" xfId="1994"/>
    <cellStyle name="강조색5 2 26" xfId="1995"/>
    <cellStyle name="강조색5 2 27" xfId="1996"/>
    <cellStyle name="강조색5 2 28" xfId="1997"/>
    <cellStyle name="강조색5 2 29" xfId="1998"/>
    <cellStyle name="강조색5 2 3" xfId="385"/>
    <cellStyle name="강조색5 2 30" xfId="1999"/>
    <cellStyle name="강조색5 2 31" xfId="2000"/>
    <cellStyle name="강조색5 2 32" xfId="2001"/>
    <cellStyle name="강조색5 2 33" xfId="2002"/>
    <cellStyle name="강조색5 2 34" xfId="2003"/>
    <cellStyle name="강조색5 2 35" xfId="2004"/>
    <cellStyle name="강조색5 2 36" xfId="2005"/>
    <cellStyle name="강조색5 2 37" xfId="2006"/>
    <cellStyle name="강조색5 2 38" xfId="2007"/>
    <cellStyle name="강조색5 2 39" xfId="2008"/>
    <cellStyle name="강조색5 2 4" xfId="386"/>
    <cellStyle name="강조색5 2 40" xfId="2010"/>
    <cellStyle name="강조색5 2 41" xfId="2011"/>
    <cellStyle name="강조색5 2 42" xfId="2012"/>
    <cellStyle name="강조색5 2 43" xfId="2013"/>
    <cellStyle name="강조색5 2 44" xfId="2014"/>
    <cellStyle name="강조색5 2 45" xfId="2015"/>
    <cellStyle name="강조색5 2 46" xfId="2016"/>
    <cellStyle name="강조색5 2 47" xfId="2017"/>
    <cellStyle name="강조색5 2 48" xfId="2018"/>
    <cellStyle name="강조색5 2 49" xfId="2019"/>
    <cellStyle name="강조색5 2 5" xfId="387"/>
    <cellStyle name="강조색5 2 50" xfId="2020"/>
    <cellStyle name="강조색5 2 51" xfId="2021"/>
    <cellStyle name="강조색5 2 52" xfId="2022"/>
    <cellStyle name="강조색5 2 53" xfId="2023"/>
    <cellStyle name="강조색5 2 54" xfId="2024"/>
    <cellStyle name="강조색5 2 55" xfId="2025"/>
    <cellStyle name="강조색5 2 56" xfId="2026"/>
    <cellStyle name="강조색5 2 57" xfId="2027"/>
    <cellStyle name="강조색5 2 58" xfId="2028"/>
    <cellStyle name="강조색5 2 59" xfId="2029"/>
    <cellStyle name="강조색5 2 6" xfId="388"/>
    <cellStyle name="강조색5 2 60" xfId="2031"/>
    <cellStyle name="강조색5 2 61" xfId="2032"/>
    <cellStyle name="강조색5 2 62" xfId="2033"/>
    <cellStyle name="강조색5 2 63" xfId="2034"/>
    <cellStyle name="강조색5 2 64" xfId="2035"/>
    <cellStyle name="강조색5 2 65" xfId="2036"/>
    <cellStyle name="강조색5 2 66" xfId="2037"/>
    <cellStyle name="강조색5 2 67" xfId="3481"/>
    <cellStyle name="강조색5 2 68" xfId="3502"/>
    <cellStyle name="강조색5 2 69" xfId="3483"/>
    <cellStyle name="강조색5 2 7" xfId="389"/>
    <cellStyle name="강조색5 2 70" xfId="3504"/>
    <cellStyle name="강조색5 2 71" xfId="3485"/>
    <cellStyle name="강조색5 2 72" xfId="3507"/>
    <cellStyle name="강조색5 2 73" xfId="2204"/>
    <cellStyle name="강조색5 2 74" xfId="2174"/>
    <cellStyle name="강조색5 2 75" xfId="2152"/>
    <cellStyle name="강조색5 2 76" xfId="2150"/>
    <cellStyle name="강조색5 2 77" xfId="3716"/>
    <cellStyle name="강조색5 2 78" xfId="3725"/>
    <cellStyle name="강조색5 2 79" xfId="3722"/>
    <cellStyle name="강조색5 2 8" xfId="390"/>
    <cellStyle name="강조색5 2 80" xfId="3735"/>
    <cellStyle name="강조색5 2 9" xfId="391"/>
    <cellStyle name="강조색6 2" xfId="392"/>
    <cellStyle name="강조색6 2 10" xfId="393"/>
    <cellStyle name="강조색6 2 11" xfId="394"/>
    <cellStyle name="강조색6 2 12" xfId="395"/>
    <cellStyle name="강조색6 2 13" xfId="396"/>
    <cellStyle name="강조색6 2 14" xfId="397"/>
    <cellStyle name="강조색6 2 15" xfId="398"/>
    <cellStyle name="강조색6 2 16" xfId="399"/>
    <cellStyle name="강조색6 2 17" xfId="400"/>
    <cellStyle name="강조색6 2 18" xfId="2040"/>
    <cellStyle name="강조색6 2 19" xfId="2044"/>
    <cellStyle name="강조색6 2 2" xfId="401"/>
    <cellStyle name="강조색6 2 20" xfId="2045"/>
    <cellStyle name="강조색6 2 21" xfId="2046"/>
    <cellStyle name="강조색6 2 22" xfId="2047"/>
    <cellStyle name="강조색6 2 23" xfId="2048"/>
    <cellStyle name="강조색6 2 24" xfId="2049"/>
    <cellStyle name="강조색6 2 25" xfId="2050"/>
    <cellStyle name="강조색6 2 26" xfId="2051"/>
    <cellStyle name="강조색6 2 27" xfId="2052"/>
    <cellStyle name="강조색6 2 28" xfId="2053"/>
    <cellStyle name="강조색6 2 29" xfId="2054"/>
    <cellStyle name="강조색6 2 3" xfId="402"/>
    <cellStyle name="강조색6 2 30" xfId="2055"/>
    <cellStyle name="강조색6 2 31" xfId="2056"/>
    <cellStyle name="강조색6 2 32" xfId="2057"/>
    <cellStyle name="강조색6 2 33" xfId="2058"/>
    <cellStyle name="강조색6 2 34" xfId="2059"/>
    <cellStyle name="강조색6 2 35" xfId="2060"/>
    <cellStyle name="강조색6 2 36" xfId="2061"/>
    <cellStyle name="강조색6 2 37" xfId="2062"/>
    <cellStyle name="강조색6 2 38" xfId="2063"/>
    <cellStyle name="강조색6 2 39" xfId="2064"/>
    <cellStyle name="강조색6 2 4" xfId="403"/>
    <cellStyle name="강조색6 2 40" xfId="2065"/>
    <cellStyle name="강조색6 2 41" xfId="2066"/>
    <cellStyle name="강조색6 2 42" xfId="2067"/>
    <cellStyle name="강조색6 2 43" xfId="2068"/>
    <cellStyle name="강조색6 2 44" xfId="2069"/>
    <cellStyle name="강조색6 2 45" xfId="2070"/>
    <cellStyle name="강조색6 2 46" xfId="2071"/>
    <cellStyle name="강조색6 2 47" xfId="2072"/>
    <cellStyle name="강조색6 2 48" xfId="2073"/>
    <cellStyle name="강조색6 2 49" xfId="2074"/>
    <cellStyle name="강조색6 2 5" xfId="404"/>
    <cellStyle name="강조색6 2 50" xfId="2075"/>
    <cellStyle name="강조색6 2 51" xfId="2076"/>
    <cellStyle name="강조색6 2 52" xfId="2077"/>
    <cellStyle name="강조색6 2 53" xfId="2078"/>
    <cellStyle name="강조색6 2 54" xfId="2079"/>
    <cellStyle name="강조색6 2 55" xfId="2080"/>
    <cellStyle name="강조색6 2 56" xfId="2081"/>
    <cellStyle name="강조색6 2 57" xfId="2082"/>
    <cellStyle name="강조색6 2 58" xfId="2083"/>
    <cellStyle name="강조색6 2 59" xfId="2084"/>
    <cellStyle name="강조색6 2 6" xfId="405"/>
    <cellStyle name="강조색6 2 60" xfId="2085"/>
    <cellStyle name="강조색6 2 61" xfId="2086"/>
    <cellStyle name="강조색6 2 62" xfId="2087"/>
    <cellStyle name="강조색6 2 63" xfId="2088"/>
    <cellStyle name="강조색6 2 64" xfId="2089"/>
    <cellStyle name="강조색6 2 65" xfId="2090"/>
    <cellStyle name="강조색6 2 66" xfId="2091"/>
    <cellStyle name="강조색6 2 67" xfId="3487"/>
    <cellStyle name="강조색6 2 68" xfId="3496"/>
    <cellStyle name="강조색6 2 69" xfId="3489"/>
    <cellStyle name="강조색6 2 7" xfId="406"/>
    <cellStyle name="강조색6 2 70" xfId="3498"/>
    <cellStyle name="강조색6 2 71" xfId="3491"/>
    <cellStyle name="강조색6 2 72" xfId="3500"/>
    <cellStyle name="강조색6 2 73" xfId="2149"/>
    <cellStyle name="강조색6 2 74" xfId="2258"/>
    <cellStyle name="강조색6 2 75" xfId="2097"/>
    <cellStyle name="강조색6 2 76" xfId="2206"/>
    <cellStyle name="강조색6 2 77" xfId="3720"/>
    <cellStyle name="강조색6 2 78" xfId="3721"/>
    <cellStyle name="강조색6 2 79" xfId="3726"/>
    <cellStyle name="강조색6 2 8" xfId="407"/>
    <cellStyle name="강조색6 2 80" xfId="3731"/>
    <cellStyle name="강조색6 2 9" xfId="408"/>
    <cellStyle name="경고문 2" xfId="409"/>
    <cellStyle name="경고문 2 10" xfId="410"/>
    <cellStyle name="경고문 2 11" xfId="411"/>
    <cellStyle name="경고문 2 12" xfId="412"/>
    <cellStyle name="경고문 2 13" xfId="413"/>
    <cellStyle name="경고문 2 14" xfId="414"/>
    <cellStyle name="경고문 2 15" xfId="415"/>
    <cellStyle name="경고문 2 16" xfId="416"/>
    <cellStyle name="경고문 2 17" xfId="417"/>
    <cellStyle name="경고문 2 18" xfId="2094"/>
    <cellStyle name="경고문 2 19" xfId="2099"/>
    <cellStyle name="경고문 2 2" xfId="418"/>
    <cellStyle name="경고문 2 20" xfId="2100"/>
    <cellStyle name="경고문 2 21" xfId="2101"/>
    <cellStyle name="경고문 2 22" xfId="2102"/>
    <cellStyle name="경고문 2 23" xfId="2103"/>
    <cellStyle name="경고문 2 24" xfId="2104"/>
    <cellStyle name="경고문 2 25" xfId="2105"/>
    <cellStyle name="경고문 2 26" xfId="2106"/>
    <cellStyle name="경고문 2 27" xfId="2107"/>
    <cellStyle name="경고문 2 28" xfId="2108"/>
    <cellStyle name="경고문 2 29" xfId="2109"/>
    <cellStyle name="경고문 2 3" xfId="419"/>
    <cellStyle name="경고문 2 30" xfId="2111"/>
    <cellStyle name="경고문 2 31" xfId="2112"/>
    <cellStyle name="경고문 2 32" xfId="2113"/>
    <cellStyle name="경고문 2 33" xfId="2114"/>
    <cellStyle name="경고문 2 34" xfId="2115"/>
    <cellStyle name="경고문 2 35" xfId="2116"/>
    <cellStyle name="경고문 2 36" xfId="2117"/>
    <cellStyle name="경고문 2 37" xfId="2118"/>
    <cellStyle name="경고문 2 38" xfId="2119"/>
    <cellStyle name="경고문 2 39" xfId="2120"/>
    <cellStyle name="경고문 2 4" xfId="420"/>
    <cellStyle name="경고문 2 40" xfId="2121"/>
    <cellStyle name="경고문 2 41" xfId="2122"/>
    <cellStyle name="경고문 2 42" xfId="2123"/>
    <cellStyle name="경고문 2 43" xfId="2124"/>
    <cellStyle name="경고문 2 44" xfId="2125"/>
    <cellStyle name="경고문 2 45" xfId="2126"/>
    <cellStyle name="경고문 2 46" xfId="2127"/>
    <cellStyle name="경고문 2 47" xfId="2128"/>
    <cellStyle name="경고문 2 48" xfId="2129"/>
    <cellStyle name="경고문 2 49" xfId="2130"/>
    <cellStyle name="경고문 2 5" xfId="421"/>
    <cellStyle name="경고문 2 50" xfId="2131"/>
    <cellStyle name="경고문 2 51" xfId="2132"/>
    <cellStyle name="경고문 2 52" xfId="2133"/>
    <cellStyle name="경고문 2 53" xfId="2134"/>
    <cellStyle name="경고문 2 54" xfId="2135"/>
    <cellStyle name="경고문 2 55" xfId="2136"/>
    <cellStyle name="경고문 2 56" xfId="2137"/>
    <cellStyle name="경고문 2 57" xfId="2138"/>
    <cellStyle name="경고문 2 58" xfId="2139"/>
    <cellStyle name="경고문 2 59" xfId="2140"/>
    <cellStyle name="경고문 2 6" xfId="422"/>
    <cellStyle name="경고문 2 60" xfId="2141"/>
    <cellStyle name="경고문 2 61" xfId="2142"/>
    <cellStyle name="경고문 2 62" xfId="2143"/>
    <cellStyle name="경고문 2 63" xfId="2144"/>
    <cellStyle name="경고문 2 64" xfId="2145"/>
    <cellStyle name="경고문 2 65" xfId="2146"/>
    <cellStyle name="경고문 2 66" xfId="2147"/>
    <cellStyle name="경고문 2 67" xfId="3493"/>
    <cellStyle name="경고문 2 68" xfId="3490"/>
    <cellStyle name="경고문 2 69" xfId="3495"/>
    <cellStyle name="경고문 2 7" xfId="423"/>
    <cellStyle name="경고문 2 70" xfId="3492"/>
    <cellStyle name="경고문 2 71" xfId="3497"/>
    <cellStyle name="경고문 2 72" xfId="3494"/>
    <cellStyle name="경고문 2 73" xfId="2095"/>
    <cellStyle name="경고문 2 74" xfId="2314"/>
    <cellStyle name="경고문 2 75" xfId="2041"/>
    <cellStyle name="경고문 2 76" xfId="2304"/>
    <cellStyle name="경고문 2 77" xfId="3724"/>
    <cellStyle name="경고문 2 78" xfId="3717"/>
    <cellStyle name="경고문 2 79" xfId="3730"/>
    <cellStyle name="경고문 2 8" xfId="424"/>
    <cellStyle name="경고문 2 80" xfId="3727"/>
    <cellStyle name="경고문 2 9" xfId="425"/>
    <cellStyle name="계산 2" xfId="426"/>
    <cellStyle name="계산 2 10" xfId="427"/>
    <cellStyle name="계산 2 11" xfId="428"/>
    <cellStyle name="계산 2 12" xfId="429"/>
    <cellStyle name="계산 2 13" xfId="430"/>
    <cellStyle name="계산 2 14" xfId="431"/>
    <cellStyle name="계산 2 15" xfId="432"/>
    <cellStyle name="계산 2 16" xfId="433"/>
    <cellStyle name="계산 2 17" xfId="434"/>
    <cellStyle name="계산 2 18" xfId="2148"/>
    <cellStyle name="계산 2 19" xfId="2151"/>
    <cellStyle name="계산 2 2" xfId="435"/>
    <cellStyle name="계산 2 20" xfId="2153"/>
    <cellStyle name="계산 2 21" xfId="2154"/>
    <cellStyle name="계산 2 22" xfId="2155"/>
    <cellStyle name="계산 2 23" xfId="2156"/>
    <cellStyle name="계산 2 24" xfId="2157"/>
    <cellStyle name="계산 2 25" xfId="2158"/>
    <cellStyle name="계산 2 26" xfId="2159"/>
    <cellStyle name="계산 2 27" xfId="2160"/>
    <cellStyle name="계산 2 28" xfId="2161"/>
    <cellStyle name="계산 2 29" xfId="2162"/>
    <cellStyle name="계산 2 3" xfId="436"/>
    <cellStyle name="계산 2 30" xfId="2164"/>
    <cellStyle name="계산 2 31" xfId="2165"/>
    <cellStyle name="계산 2 32" xfId="2166"/>
    <cellStyle name="계산 2 33" xfId="2167"/>
    <cellStyle name="계산 2 34" xfId="2168"/>
    <cellStyle name="계산 2 35" xfId="2169"/>
    <cellStyle name="계산 2 36" xfId="2170"/>
    <cellStyle name="계산 2 37" xfId="2171"/>
    <cellStyle name="계산 2 38" xfId="2172"/>
    <cellStyle name="계산 2 39" xfId="2173"/>
    <cellStyle name="계산 2 4" xfId="437"/>
    <cellStyle name="계산 2 40" xfId="2175"/>
    <cellStyle name="계산 2 41" xfId="2176"/>
    <cellStyle name="계산 2 42" xfId="2177"/>
    <cellStyle name="계산 2 43" xfId="2178"/>
    <cellStyle name="계산 2 44" xfId="2179"/>
    <cellStyle name="계산 2 45" xfId="2180"/>
    <cellStyle name="계산 2 46" xfId="2181"/>
    <cellStyle name="계산 2 47" xfId="2182"/>
    <cellStyle name="계산 2 48" xfId="2183"/>
    <cellStyle name="계산 2 49" xfId="2184"/>
    <cellStyle name="계산 2 5" xfId="438"/>
    <cellStyle name="계산 2 50" xfId="2185"/>
    <cellStyle name="계산 2 51" xfId="2186"/>
    <cellStyle name="계산 2 52" xfId="2187"/>
    <cellStyle name="계산 2 53" xfId="2188"/>
    <cellStyle name="계산 2 54" xfId="2189"/>
    <cellStyle name="계산 2 55" xfId="2190"/>
    <cellStyle name="계산 2 56" xfId="2191"/>
    <cellStyle name="계산 2 57" xfId="2192"/>
    <cellStyle name="계산 2 58" xfId="2193"/>
    <cellStyle name="계산 2 59" xfId="2194"/>
    <cellStyle name="계산 2 6" xfId="439"/>
    <cellStyle name="계산 2 60" xfId="2195"/>
    <cellStyle name="계산 2 61" xfId="2196"/>
    <cellStyle name="계산 2 62" xfId="2197"/>
    <cellStyle name="계산 2 63" xfId="2198"/>
    <cellStyle name="계산 2 64" xfId="2199"/>
    <cellStyle name="계산 2 65" xfId="2200"/>
    <cellStyle name="계산 2 66" xfId="2201"/>
    <cellStyle name="계산 2 67" xfId="3499"/>
    <cellStyle name="계산 2 68" xfId="3484"/>
    <cellStyle name="계산 2 69" xfId="3501"/>
    <cellStyle name="계산 2 7" xfId="440"/>
    <cellStyle name="계산 2 70" xfId="3486"/>
    <cellStyle name="계산 2 71" xfId="3503"/>
    <cellStyle name="계산 2 72" xfId="3488"/>
    <cellStyle name="계산 2 73" xfId="2039"/>
    <cellStyle name="계산 2 74" xfId="2370"/>
    <cellStyle name="계산 2 75" xfId="1982"/>
    <cellStyle name="계산 2 76" xfId="2369"/>
    <cellStyle name="계산 2 77" xfId="3728"/>
    <cellStyle name="계산 2 78" xfId="3713"/>
    <cellStyle name="계산 2 79" xfId="3734"/>
    <cellStyle name="계산 2 8" xfId="441"/>
    <cellStyle name="계산 2 80" xfId="3723"/>
    <cellStyle name="계산 2 9" xfId="442"/>
    <cellStyle name="나쁨 2" xfId="443"/>
    <cellStyle name="나쁨 2 10" xfId="444"/>
    <cellStyle name="나쁨 2 11" xfId="445"/>
    <cellStyle name="나쁨 2 12" xfId="446"/>
    <cellStyle name="나쁨 2 13" xfId="447"/>
    <cellStyle name="나쁨 2 14" xfId="448"/>
    <cellStyle name="나쁨 2 15" xfId="449"/>
    <cellStyle name="나쁨 2 16" xfId="450"/>
    <cellStyle name="나쁨 2 17" xfId="451"/>
    <cellStyle name="나쁨 2 18" xfId="2203"/>
    <cellStyle name="나쁨 2 19" xfId="2207"/>
    <cellStyle name="나쁨 2 2" xfId="452"/>
    <cellStyle name="나쁨 2 20" xfId="2209"/>
    <cellStyle name="나쁨 2 21" xfId="2210"/>
    <cellStyle name="나쁨 2 22" xfId="2211"/>
    <cellStyle name="나쁨 2 23" xfId="2212"/>
    <cellStyle name="나쁨 2 24" xfId="2213"/>
    <cellStyle name="나쁨 2 25" xfId="2214"/>
    <cellStyle name="나쁨 2 26" xfId="2215"/>
    <cellStyle name="나쁨 2 27" xfId="2216"/>
    <cellStyle name="나쁨 2 28" xfId="2217"/>
    <cellStyle name="나쁨 2 29" xfId="2218"/>
    <cellStyle name="나쁨 2 3" xfId="453"/>
    <cellStyle name="나쁨 2 30" xfId="2220"/>
    <cellStyle name="나쁨 2 31" xfId="2221"/>
    <cellStyle name="나쁨 2 32" xfId="2222"/>
    <cellStyle name="나쁨 2 33" xfId="2223"/>
    <cellStyle name="나쁨 2 34" xfId="2224"/>
    <cellStyle name="나쁨 2 35" xfId="2225"/>
    <cellStyle name="나쁨 2 36" xfId="2226"/>
    <cellStyle name="나쁨 2 37" xfId="2227"/>
    <cellStyle name="나쁨 2 38" xfId="2228"/>
    <cellStyle name="나쁨 2 39" xfId="2229"/>
    <cellStyle name="나쁨 2 4" xfId="454"/>
    <cellStyle name="나쁨 2 40" xfId="2230"/>
    <cellStyle name="나쁨 2 41" xfId="2231"/>
    <cellStyle name="나쁨 2 42" xfId="2232"/>
    <cellStyle name="나쁨 2 43" xfId="2233"/>
    <cellStyle name="나쁨 2 44" xfId="2234"/>
    <cellStyle name="나쁨 2 45" xfId="2235"/>
    <cellStyle name="나쁨 2 46" xfId="2236"/>
    <cellStyle name="나쁨 2 47" xfId="2237"/>
    <cellStyle name="나쁨 2 48" xfId="2238"/>
    <cellStyle name="나쁨 2 49" xfId="2239"/>
    <cellStyle name="나쁨 2 5" xfId="455"/>
    <cellStyle name="나쁨 2 50" xfId="2240"/>
    <cellStyle name="나쁨 2 51" xfId="2241"/>
    <cellStyle name="나쁨 2 52" xfId="2242"/>
    <cellStyle name="나쁨 2 53" xfId="2243"/>
    <cellStyle name="나쁨 2 54" xfId="2244"/>
    <cellStyle name="나쁨 2 55" xfId="2245"/>
    <cellStyle name="나쁨 2 56" xfId="2246"/>
    <cellStyle name="나쁨 2 57" xfId="2247"/>
    <cellStyle name="나쁨 2 58" xfId="2248"/>
    <cellStyle name="나쁨 2 59" xfId="2249"/>
    <cellStyle name="나쁨 2 6" xfId="456"/>
    <cellStyle name="나쁨 2 60" xfId="2250"/>
    <cellStyle name="나쁨 2 61" xfId="2251"/>
    <cellStyle name="나쁨 2 62" xfId="2252"/>
    <cellStyle name="나쁨 2 63" xfId="2253"/>
    <cellStyle name="나쁨 2 64" xfId="2254"/>
    <cellStyle name="나쁨 2 65" xfId="2255"/>
    <cellStyle name="나쁨 2 66" xfId="2256"/>
    <cellStyle name="나쁨 2 67" xfId="3505"/>
    <cellStyle name="나쁨 2 68" xfId="3479"/>
    <cellStyle name="나쁨 2 69" xfId="3506"/>
    <cellStyle name="나쁨 2 7" xfId="457"/>
    <cellStyle name="나쁨 2 70" xfId="3480"/>
    <cellStyle name="나쁨 2 71" xfId="3509"/>
    <cellStyle name="나쁨 2 72" xfId="3482"/>
    <cellStyle name="나쁨 2 73" xfId="1964"/>
    <cellStyle name="나쁨 2 74" xfId="2423"/>
    <cellStyle name="나쁨 2 75" xfId="1901"/>
    <cellStyle name="나쁨 2 76" xfId="2424"/>
    <cellStyle name="나쁨 2 77" xfId="3732"/>
    <cellStyle name="나쁨 2 78" xfId="3709"/>
    <cellStyle name="나쁨 2 79" xfId="3738"/>
    <cellStyle name="나쁨 2 8" xfId="458"/>
    <cellStyle name="나쁨 2 80" xfId="3719"/>
    <cellStyle name="나쁨 2 9" xfId="459"/>
    <cellStyle name="메모 2" xfId="460"/>
    <cellStyle name="메모 2 10" xfId="461"/>
    <cellStyle name="메모 2 11" xfId="462"/>
    <cellStyle name="메모 2 12" xfId="463"/>
    <cellStyle name="메모 2 13" xfId="464"/>
    <cellStyle name="메모 2 14" xfId="465"/>
    <cellStyle name="메모 2 15" xfId="466"/>
    <cellStyle name="메모 2 16" xfId="467"/>
    <cellStyle name="메모 2 17" xfId="468"/>
    <cellStyle name="메모 2 18" xfId="2259"/>
    <cellStyle name="메모 2 19" xfId="2261"/>
    <cellStyle name="메모 2 2" xfId="469"/>
    <cellStyle name="메모 2 20" xfId="2262"/>
    <cellStyle name="메모 2 21" xfId="2263"/>
    <cellStyle name="메모 2 22" xfId="2264"/>
    <cellStyle name="메모 2 23" xfId="2265"/>
    <cellStyle name="메모 2 24" xfId="2266"/>
    <cellStyle name="메모 2 25" xfId="2267"/>
    <cellStyle name="메모 2 26" xfId="2268"/>
    <cellStyle name="메모 2 27" xfId="2269"/>
    <cellStyle name="메모 2 28" xfId="2270"/>
    <cellStyle name="메모 2 29" xfId="2271"/>
    <cellStyle name="메모 2 3" xfId="470"/>
    <cellStyle name="메모 2 30" xfId="2273"/>
    <cellStyle name="메모 2 31" xfId="2274"/>
    <cellStyle name="메모 2 32" xfId="2275"/>
    <cellStyle name="메모 2 33" xfId="2276"/>
    <cellStyle name="메모 2 34" xfId="2277"/>
    <cellStyle name="메모 2 35" xfId="2278"/>
    <cellStyle name="메모 2 36" xfId="2279"/>
    <cellStyle name="메모 2 37" xfId="2280"/>
    <cellStyle name="메모 2 38" xfId="2281"/>
    <cellStyle name="메모 2 39" xfId="2282"/>
    <cellStyle name="메모 2 4" xfId="471"/>
    <cellStyle name="메모 2 40" xfId="2284"/>
    <cellStyle name="메모 2 41" xfId="2285"/>
    <cellStyle name="메모 2 42" xfId="2286"/>
    <cellStyle name="메모 2 43" xfId="2287"/>
    <cellStyle name="메모 2 44" xfId="2288"/>
    <cellStyle name="메모 2 45" xfId="2289"/>
    <cellStyle name="메모 2 46" xfId="2290"/>
    <cellStyle name="메모 2 47" xfId="2291"/>
    <cellStyle name="메모 2 48" xfId="2292"/>
    <cellStyle name="메모 2 49" xfId="2293"/>
    <cellStyle name="메모 2 5" xfId="472"/>
    <cellStyle name="메모 2 50" xfId="2294"/>
    <cellStyle name="메모 2 51" xfId="2295"/>
    <cellStyle name="메모 2 52" xfId="2296"/>
    <cellStyle name="메모 2 53" xfId="2297"/>
    <cellStyle name="메모 2 54" xfId="2298"/>
    <cellStyle name="메모 2 55" xfId="2299"/>
    <cellStyle name="메모 2 56" xfId="2300"/>
    <cellStyle name="메모 2 57" xfId="2301"/>
    <cellStyle name="메모 2 58" xfId="2302"/>
    <cellStyle name="메모 2 59" xfId="2303"/>
    <cellStyle name="메모 2 6" xfId="473"/>
    <cellStyle name="메모 2 60" xfId="2305"/>
    <cellStyle name="메모 2 61" xfId="2306"/>
    <cellStyle name="메모 2 62" xfId="2307"/>
    <cellStyle name="메모 2 63" xfId="2308"/>
    <cellStyle name="메모 2 64" xfId="2309"/>
    <cellStyle name="메모 2 65" xfId="2310"/>
    <cellStyle name="메모 2 66" xfId="2311"/>
    <cellStyle name="메모 2 67" xfId="3510"/>
    <cellStyle name="메모 2 68" xfId="3473"/>
    <cellStyle name="메모 2 69" xfId="3512"/>
    <cellStyle name="메모 2 7" xfId="474"/>
    <cellStyle name="메모 2 70" xfId="3474"/>
    <cellStyle name="메모 2 71" xfId="3515"/>
    <cellStyle name="메모 2 72" xfId="3475"/>
    <cellStyle name="메모 2 73" xfId="1912"/>
    <cellStyle name="메모 2 74" xfId="2478"/>
    <cellStyle name="메모 2 75" xfId="1825"/>
    <cellStyle name="메모 2 76" xfId="2480"/>
    <cellStyle name="메모 2 77" xfId="3737"/>
    <cellStyle name="메모 2 78" xfId="3705"/>
    <cellStyle name="메모 2 79" xfId="3742"/>
    <cellStyle name="메모 2 8" xfId="475"/>
    <cellStyle name="메모 2 80" xfId="3715"/>
    <cellStyle name="메모 2 9" xfId="476"/>
    <cellStyle name="보통 2" xfId="477"/>
    <cellStyle name="보통 2 10" xfId="478"/>
    <cellStyle name="보통 2 11" xfId="479"/>
    <cellStyle name="보통 2 12" xfId="480"/>
    <cellStyle name="보통 2 13" xfId="481"/>
    <cellStyle name="보통 2 14" xfId="482"/>
    <cellStyle name="보통 2 15" xfId="483"/>
    <cellStyle name="보통 2 16" xfId="484"/>
    <cellStyle name="보통 2 17" xfId="485"/>
    <cellStyle name="보통 2 18" xfId="2313"/>
    <cellStyle name="보통 2 19" xfId="2318"/>
    <cellStyle name="보통 2 2" xfId="486"/>
    <cellStyle name="보통 2 20" xfId="2319"/>
    <cellStyle name="보통 2 21" xfId="2320"/>
    <cellStyle name="보통 2 22" xfId="2321"/>
    <cellStyle name="보통 2 23" xfId="2322"/>
    <cellStyle name="보통 2 24" xfId="2323"/>
    <cellStyle name="보통 2 25" xfId="2324"/>
    <cellStyle name="보통 2 26" xfId="2325"/>
    <cellStyle name="보통 2 27" xfId="2326"/>
    <cellStyle name="보통 2 28" xfId="2327"/>
    <cellStyle name="보통 2 29" xfId="2328"/>
    <cellStyle name="보통 2 3" xfId="487"/>
    <cellStyle name="보통 2 30" xfId="2330"/>
    <cellStyle name="보통 2 31" xfId="2331"/>
    <cellStyle name="보통 2 32" xfId="2332"/>
    <cellStyle name="보통 2 33" xfId="2333"/>
    <cellStyle name="보통 2 34" xfId="2334"/>
    <cellStyle name="보통 2 35" xfId="2335"/>
    <cellStyle name="보통 2 36" xfId="2336"/>
    <cellStyle name="보통 2 37" xfId="2337"/>
    <cellStyle name="보통 2 38" xfId="2338"/>
    <cellStyle name="보통 2 39" xfId="2339"/>
    <cellStyle name="보통 2 4" xfId="488"/>
    <cellStyle name="보통 2 40" xfId="2340"/>
    <cellStyle name="보통 2 41" xfId="2341"/>
    <cellStyle name="보통 2 42" xfId="2342"/>
    <cellStyle name="보통 2 43" xfId="2343"/>
    <cellStyle name="보통 2 44" xfId="2344"/>
    <cellStyle name="보통 2 45" xfId="2345"/>
    <cellStyle name="보통 2 46" xfId="2346"/>
    <cellStyle name="보통 2 47" xfId="2347"/>
    <cellStyle name="보통 2 48" xfId="2348"/>
    <cellStyle name="보통 2 49" xfId="2349"/>
    <cellStyle name="보통 2 5" xfId="489"/>
    <cellStyle name="보통 2 50" xfId="2350"/>
    <cellStyle name="보통 2 51" xfId="2351"/>
    <cellStyle name="보통 2 52" xfId="2352"/>
    <cellStyle name="보통 2 53" xfId="2353"/>
    <cellStyle name="보통 2 54" xfId="2354"/>
    <cellStyle name="보통 2 55" xfId="2355"/>
    <cellStyle name="보통 2 56" xfId="2356"/>
    <cellStyle name="보통 2 57" xfId="2357"/>
    <cellStyle name="보통 2 58" xfId="2358"/>
    <cellStyle name="보통 2 59" xfId="2359"/>
    <cellStyle name="보통 2 6" xfId="490"/>
    <cellStyle name="보통 2 60" xfId="2360"/>
    <cellStyle name="보통 2 61" xfId="2361"/>
    <cellStyle name="보통 2 62" xfId="2362"/>
    <cellStyle name="보통 2 63" xfId="2363"/>
    <cellStyle name="보통 2 64" xfId="2364"/>
    <cellStyle name="보통 2 65" xfId="2365"/>
    <cellStyle name="보통 2 66" xfId="2366"/>
    <cellStyle name="보통 2 67" xfId="3516"/>
    <cellStyle name="보통 2 68" xfId="3467"/>
    <cellStyle name="보통 2 69" xfId="3518"/>
    <cellStyle name="보통 2 7" xfId="491"/>
    <cellStyle name="보통 2 70" xfId="3468"/>
    <cellStyle name="보통 2 71" xfId="3521"/>
    <cellStyle name="보통 2 72" xfId="3469"/>
    <cellStyle name="보통 2 73" xfId="1837"/>
    <cellStyle name="보통 2 74" xfId="2660"/>
    <cellStyle name="보통 2 75" xfId="1768"/>
    <cellStyle name="보통 2 76" xfId="2677"/>
    <cellStyle name="보통 2 77" xfId="3741"/>
    <cellStyle name="보통 2 78" xfId="3701"/>
    <cellStyle name="보통 2 79" xfId="3746"/>
    <cellStyle name="보통 2 8" xfId="492"/>
    <cellStyle name="보통 2 80" xfId="3712"/>
    <cellStyle name="보통 2 9" xfId="493"/>
    <cellStyle name="설명 텍스트 2" xfId="494"/>
    <cellStyle name="설명 텍스트 2 10" xfId="495"/>
    <cellStyle name="설명 텍스트 2 11" xfId="496"/>
    <cellStyle name="설명 텍스트 2 12" xfId="497"/>
    <cellStyle name="설명 텍스트 2 13" xfId="498"/>
    <cellStyle name="설명 텍스트 2 14" xfId="499"/>
    <cellStyle name="설명 텍스트 2 15" xfId="500"/>
    <cellStyle name="설명 텍스트 2 16" xfId="501"/>
    <cellStyle name="설명 텍스트 2 17" xfId="502"/>
    <cellStyle name="설명 텍스트 2 18" xfId="2367"/>
    <cellStyle name="설명 텍스트 2 19" xfId="2373"/>
    <cellStyle name="설명 텍스트 2 2" xfId="503"/>
    <cellStyle name="설명 텍스트 2 20" xfId="2374"/>
    <cellStyle name="설명 텍스트 2 21" xfId="2375"/>
    <cellStyle name="설명 텍스트 2 22" xfId="2376"/>
    <cellStyle name="설명 텍스트 2 23" xfId="2377"/>
    <cellStyle name="설명 텍스트 2 24" xfId="2378"/>
    <cellStyle name="설명 텍스트 2 25" xfId="2379"/>
    <cellStyle name="설명 텍스트 2 26" xfId="2380"/>
    <cellStyle name="설명 텍스트 2 27" xfId="2381"/>
    <cellStyle name="설명 텍스트 2 28" xfId="2382"/>
    <cellStyle name="설명 텍스트 2 29" xfId="2383"/>
    <cellStyle name="설명 텍스트 2 3" xfId="504"/>
    <cellStyle name="설명 텍스트 2 30" xfId="2384"/>
    <cellStyle name="설명 텍스트 2 31" xfId="2385"/>
    <cellStyle name="설명 텍스트 2 32" xfId="2386"/>
    <cellStyle name="설명 텍스트 2 33" xfId="2387"/>
    <cellStyle name="설명 텍스트 2 34" xfId="2388"/>
    <cellStyle name="설명 텍스트 2 35" xfId="2389"/>
    <cellStyle name="설명 텍스트 2 36" xfId="2390"/>
    <cellStyle name="설명 텍스트 2 37" xfId="2391"/>
    <cellStyle name="설명 텍스트 2 38" xfId="2392"/>
    <cellStyle name="설명 텍스트 2 39" xfId="2393"/>
    <cellStyle name="설명 텍스트 2 4" xfId="505"/>
    <cellStyle name="설명 텍스트 2 40" xfId="2394"/>
    <cellStyle name="설명 텍스트 2 41" xfId="2395"/>
    <cellStyle name="설명 텍스트 2 42" xfId="2396"/>
    <cellStyle name="설명 텍스트 2 43" xfId="2397"/>
    <cellStyle name="설명 텍스트 2 44" xfId="2398"/>
    <cellStyle name="설명 텍스트 2 45" xfId="2399"/>
    <cellStyle name="설명 텍스트 2 46" xfId="2400"/>
    <cellStyle name="설명 텍스트 2 47" xfId="2401"/>
    <cellStyle name="설명 텍스트 2 48" xfId="2402"/>
    <cellStyle name="설명 텍스트 2 49" xfId="2403"/>
    <cellStyle name="설명 텍스트 2 5" xfId="506"/>
    <cellStyle name="설명 텍스트 2 50" xfId="2404"/>
    <cellStyle name="설명 텍스트 2 51" xfId="2405"/>
    <cellStyle name="설명 텍스트 2 52" xfId="2406"/>
    <cellStyle name="설명 텍스트 2 53" xfId="2407"/>
    <cellStyle name="설명 텍스트 2 54" xfId="2408"/>
    <cellStyle name="설명 텍스트 2 55" xfId="2409"/>
    <cellStyle name="설명 텍스트 2 56" xfId="2410"/>
    <cellStyle name="설명 텍스트 2 57" xfId="2411"/>
    <cellStyle name="설명 텍스트 2 58" xfId="2412"/>
    <cellStyle name="설명 텍스트 2 59" xfId="2413"/>
    <cellStyle name="설명 텍스트 2 6" xfId="507"/>
    <cellStyle name="설명 텍스트 2 60" xfId="2415"/>
    <cellStyle name="설명 텍스트 2 61" xfId="2416"/>
    <cellStyle name="설명 텍스트 2 62" xfId="2417"/>
    <cellStyle name="설명 텍스트 2 63" xfId="2418"/>
    <cellStyle name="설명 텍스트 2 64" xfId="2419"/>
    <cellStyle name="설명 텍스트 2 65" xfId="2420"/>
    <cellStyle name="설명 텍스트 2 66" xfId="2421"/>
    <cellStyle name="설명 텍스트 2 67" xfId="3522"/>
    <cellStyle name="설명 텍스트 2 68" xfId="3461"/>
    <cellStyle name="설명 텍스트 2 69" xfId="3524"/>
    <cellStyle name="설명 텍스트 2 7" xfId="508"/>
    <cellStyle name="설명 텍스트 2 70" xfId="3462"/>
    <cellStyle name="설명 텍스트 2 71" xfId="3527"/>
    <cellStyle name="설명 텍스트 2 72" xfId="3463"/>
    <cellStyle name="설명 텍스트 2 73" xfId="1770"/>
    <cellStyle name="설명 텍스트 2 74" xfId="2751"/>
    <cellStyle name="설명 텍스트 2 75" xfId="1711"/>
    <cellStyle name="설명 텍스트 2 76" xfId="2838"/>
    <cellStyle name="설명 텍스트 2 77" xfId="3745"/>
    <cellStyle name="설명 텍스트 2 78" xfId="3697"/>
    <cellStyle name="설명 텍스트 2 79" xfId="3750"/>
    <cellStyle name="설명 텍스트 2 8" xfId="509"/>
    <cellStyle name="설명 텍스트 2 80" xfId="3708"/>
    <cellStyle name="설명 텍스트 2 9" xfId="510"/>
    <cellStyle name="셀 확인 2" xfId="511"/>
    <cellStyle name="셀 확인 2 10" xfId="512"/>
    <cellStyle name="셀 확인 2 11" xfId="513"/>
    <cellStyle name="셀 확인 2 12" xfId="514"/>
    <cellStyle name="셀 확인 2 13" xfId="515"/>
    <cellStyle name="셀 확인 2 14" xfId="516"/>
    <cellStyle name="셀 확인 2 15" xfId="517"/>
    <cellStyle name="셀 확인 2 16" xfId="518"/>
    <cellStyle name="셀 확인 2 17" xfId="519"/>
    <cellStyle name="셀 확인 2 18" xfId="2422"/>
    <cellStyle name="셀 확인 2 19" xfId="2426"/>
    <cellStyle name="셀 확인 2 2" xfId="520"/>
    <cellStyle name="셀 확인 2 20" xfId="2428"/>
    <cellStyle name="셀 확인 2 21" xfId="2429"/>
    <cellStyle name="셀 확인 2 22" xfId="2430"/>
    <cellStyle name="셀 확인 2 23" xfId="2431"/>
    <cellStyle name="셀 확인 2 24" xfId="2432"/>
    <cellStyle name="셀 확인 2 25" xfId="2433"/>
    <cellStyle name="셀 확인 2 26" xfId="2434"/>
    <cellStyle name="셀 확인 2 27" xfId="2435"/>
    <cellStyle name="셀 확인 2 28" xfId="2436"/>
    <cellStyle name="셀 확인 2 29" xfId="2437"/>
    <cellStyle name="셀 확인 2 3" xfId="521"/>
    <cellStyle name="셀 확인 2 30" xfId="2439"/>
    <cellStyle name="셀 확인 2 31" xfId="2440"/>
    <cellStyle name="셀 확인 2 32" xfId="2441"/>
    <cellStyle name="셀 확인 2 33" xfId="2442"/>
    <cellStyle name="셀 확인 2 34" xfId="2443"/>
    <cellStyle name="셀 확인 2 35" xfId="2444"/>
    <cellStyle name="셀 확인 2 36" xfId="2445"/>
    <cellStyle name="셀 확인 2 37" xfId="2446"/>
    <cellStyle name="셀 확인 2 38" xfId="2447"/>
    <cellStyle name="셀 확인 2 39" xfId="2448"/>
    <cellStyle name="셀 확인 2 4" xfId="522"/>
    <cellStyle name="셀 확인 2 40" xfId="2450"/>
    <cellStyle name="셀 확인 2 41" xfId="2451"/>
    <cellStyle name="셀 확인 2 42" xfId="2452"/>
    <cellStyle name="셀 확인 2 43" xfId="2453"/>
    <cellStyle name="셀 확인 2 44" xfId="2454"/>
    <cellStyle name="셀 확인 2 45" xfId="2455"/>
    <cellStyle name="셀 확인 2 46" xfId="2456"/>
    <cellStyle name="셀 확인 2 47" xfId="2457"/>
    <cellStyle name="셀 확인 2 48" xfId="2458"/>
    <cellStyle name="셀 확인 2 49" xfId="2459"/>
    <cellStyle name="셀 확인 2 5" xfId="523"/>
    <cellStyle name="셀 확인 2 50" xfId="2460"/>
    <cellStyle name="셀 확인 2 51" xfId="2461"/>
    <cellStyle name="셀 확인 2 52" xfId="2462"/>
    <cellStyle name="셀 확인 2 53" xfId="2463"/>
    <cellStyle name="셀 확인 2 54" xfId="2464"/>
    <cellStyle name="셀 확인 2 55" xfId="2465"/>
    <cellStyle name="셀 확인 2 56" xfId="2466"/>
    <cellStyle name="셀 확인 2 57" xfId="2467"/>
    <cellStyle name="셀 확인 2 58" xfId="2468"/>
    <cellStyle name="셀 확인 2 59" xfId="2469"/>
    <cellStyle name="셀 확인 2 6" xfId="524"/>
    <cellStyle name="셀 확인 2 60" xfId="2470"/>
    <cellStyle name="셀 확인 2 61" xfId="2471"/>
    <cellStyle name="셀 확인 2 62" xfId="2472"/>
    <cellStyle name="셀 확인 2 63" xfId="2473"/>
    <cellStyle name="셀 확인 2 64" xfId="2474"/>
    <cellStyle name="셀 확인 2 65" xfId="2475"/>
    <cellStyle name="셀 확인 2 66" xfId="2476"/>
    <cellStyle name="셀 확인 2 67" xfId="3528"/>
    <cellStyle name="셀 확인 2 68" xfId="3455"/>
    <cellStyle name="셀 확인 2 69" xfId="3530"/>
    <cellStyle name="셀 확인 2 7" xfId="525"/>
    <cellStyle name="셀 확인 2 70" xfId="3456"/>
    <cellStyle name="셀 확인 2 71" xfId="3533"/>
    <cellStyle name="셀 확인 2 72" xfId="3457"/>
    <cellStyle name="셀 확인 2 73" xfId="1714"/>
    <cellStyle name="셀 확인 2 74" xfId="2862"/>
    <cellStyle name="셀 확인 2 75" xfId="1638"/>
    <cellStyle name="셀 확인 2 76" xfId="2892"/>
    <cellStyle name="셀 확인 2 77" xfId="3749"/>
    <cellStyle name="셀 확인 2 78" xfId="3693"/>
    <cellStyle name="셀 확인 2 79" xfId="3754"/>
    <cellStyle name="셀 확인 2 8" xfId="526"/>
    <cellStyle name="셀 확인 2 80" xfId="3703"/>
    <cellStyle name="셀 확인 2 9" xfId="527"/>
    <cellStyle name="쉼표 [0]" xfId="528" builtinId="6"/>
    <cellStyle name="쉼표 [0] 2" xfId="529"/>
    <cellStyle name="쉼표 [0] 2 2" xfId="530"/>
    <cellStyle name="쉼표 [0] 2 2 2" xfId="3953"/>
    <cellStyle name="쉼표 [0] 2 3" xfId="531"/>
    <cellStyle name="쉼표 [0] 2 3 2" xfId="3954"/>
    <cellStyle name="쉼표 [0] 2 4" xfId="532"/>
    <cellStyle name="쉼표 [0] 2 4 2" xfId="3955"/>
    <cellStyle name="쉼표 [0] 2 5" xfId="533"/>
    <cellStyle name="쉼표 [0] 2 5 2" xfId="3956"/>
    <cellStyle name="쉼표 [0] 2 6" xfId="3952"/>
    <cellStyle name="쉼표 [0] 3" xfId="534"/>
    <cellStyle name="쉼표 [0] 3 2" xfId="535"/>
    <cellStyle name="쉼표 [0] 3 2 10" xfId="536"/>
    <cellStyle name="쉼표 [0] 3 2 10 2" xfId="3959"/>
    <cellStyle name="쉼표 [0] 3 2 100" xfId="3688"/>
    <cellStyle name="쉼표 [0] 3 2 100 2" xfId="4408"/>
    <cellStyle name="쉼표 [0] 3 2 101" xfId="3757"/>
    <cellStyle name="쉼표 [0] 3 2 101 2" xfId="4414"/>
    <cellStyle name="쉼표 [0] 3 2 102" xfId="3699"/>
    <cellStyle name="쉼표 [0] 3 2 102 2" xfId="4412"/>
    <cellStyle name="쉼표 [0] 3 2 103" xfId="3819"/>
    <cellStyle name="쉼표 [0] 3 2 103 2" xfId="4424"/>
    <cellStyle name="쉼표 [0] 3 2 104" xfId="3831"/>
    <cellStyle name="쉼표 [0] 3 2 104 2" xfId="4435"/>
    <cellStyle name="쉼표 [0] 3 2 105" xfId="3830"/>
    <cellStyle name="쉼표 [0] 3 2 105 2" xfId="4434"/>
    <cellStyle name="쉼표 [0] 3 2 106" xfId="3836"/>
    <cellStyle name="쉼표 [0] 3 2 106 2" xfId="4440"/>
    <cellStyle name="쉼표 [0] 3 2 107" xfId="3869"/>
    <cellStyle name="쉼표 [0] 3 2 107 2" xfId="4469"/>
    <cellStyle name="쉼표 [0] 3 2 108" xfId="3865"/>
    <cellStyle name="쉼표 [0] 3 2 108 2" xfId="4465"/>
    <cellStyle name="쉼표 [0] 3 2 109" xfId="3870"/>
    <cellStyle name="쉼표 [0] 3 2 109 2" xfId="4470"/>
    <cellStyle name="쉼표 [0] 3 2 11" xfId="537"/>
    <cellStyle name="쉼표 [0] 3 2 11 2" xfId="3960"/>
    <cellStyle name="쉼표 [0] 3 2 110" xfId="3866"/>
    <cellStyle name="쉼표 [0] 3 2 110 2" xfId="4466"/>
    <cellStyle name="쉼표 [0] 3 2 111" xfId="3868"/>
    <cellStyle name="쉼표 [0] 3 2 111 2" xfId="4468"/>
    <cellStyle name="쉼표 [0] 3 2 112" xfId="3863"/>
    <cellStyle name="쉼표 [0] 3 2 112 2" xfId="4463"/>
    <cellStyle name="쉼표 [0] 3 2 113" xfId="3867"/>
    <cellStyle name="쉼표 [0] 3 2 113 2" xfId="4467"/>
    <cellStyle name="쉼표 [0] 3 2 114" xfId="3864"/>
    <cellStyle name="쉼표 [0] 3 2 114 2" xfId="4464"/>
    <cellStyle name="쉼표 [0] 3 2 115" xfId="3918"/>
    <cellStyle name="쉼표 [0] 3 2 115 2" xfId="4517"/>
    <cellStyle name="쉼표 [0] 3 2 116" xfId="3910"/>
    <cellStyle name="쉼표 [0] 3 2 116 2" xfId="4509"/>
    <cellStyle name="쉼표 [0] 3 2 117" xfId="3939"/>
    <cellStyle name="쉼표 [0] 3 2 117 2" xfId="4538"/>
    <cellStyle name="쉼표 [0] 3 2 118" xfId="3909"/>
    <cellStyle name="쉼표 [0] 3 2 118 2" xfId="4508"/>
    <cellStyle name="쉼표 [0] 3 2 119" xfId="3930"/>
    <cellStyle name="쉼표 [0] 3 2 119 2" xfId="4529"/>
    <cellStyle name="쉼표 [0] 3 2 12" xfId="538"/>
    <cellStyle name="쉼표 [0] 3 2 12 2" xfId="3961"/>
    <cellStyle name="쉼표 [0] 3 2 120" xfId="3900"/>
    <cellStyle name="쉼표 [0] 3 2 120 2" xfId="4499"/>
    <cellStyle name="쉼표 [0] 3 2 121" xfId="3946"/>
    <cellStyle name="쉼표 [0] 3 2 121 2" xfId="4545"/>
    <cellStyle name="쉼표 [0] 3 2 122" xfId="3913"/>
    <cellStyle name="쉼표 [0] 3 2 122 2" xfId="4512"/>
    <cellStyle name="쉼표 [0] 3 2 123" xfId="3942"/>
    <cellStyle name="쉼표 [0] 3 2 123 2" xfId="4541"/>
    <cellStyle name="쉼표 [0] 3 2 124" xfId="3947"/>
    <cellStyle name="쉼표 [0] 3 2 124 2" xfId="4546"/>
    <cellStyle name="쉼표 [0] 3 2 125" xfId="3928"/>
    <cellStyle name="쉼표 [0] 3 2 125 2" xfId="4527"/>
    <cellStyle name="쉼표 [0] 3 2 126" xfId="3948"/>
    <cellStyle name="쉼표 [0] 3 2 126 2" xfId="4547"/>
    <cellStyle name="쉼표 [0] 3 2 127" xfId="3958"/>
    <cellStyle name="쉼표 [0] 3 2 13" xfId="539"/>
    <cellStyle name="쉼표 [0] 3 2 13 2" xfId="3962"/>
    <cellStyle name="쉼표 [0] 3 2 14" xfId="540"/>
    <cellStyle name="쉼표 [0] 3 2 14 2" xfId="3963"/>
    <cellStyle name="쉼표 [0] 3 2 15" xfId="541"/>
    <cellStyle name="쉼표 [0] 3 2 15 2" xfId="3964"/>
    <cellStyle name="쉼표 [0] 3 2 16" xfId="2477"/>
    <cellStyle name="쉼표 [0] 3 2 16 2" xfId="4023"/>
    <cellStyle name="쉼표 [0] 3 2 17" xfId="2482"/>
    <cellStyle name="쉼표 [0] 3 2 17 2" xfId="4024"/>
    <cellStyle name="쉼표 [0] 3 2 18" xfId="2483"/>
    <cellStyle name="쉼표 [0] 3 2 18 2" xfId="4025"/>
    <cellStyle name="쉼표 [0] 3 2 19" xfId="2484"/>
    <cellStyle name="쉼표 [0] 3 2 19 2" xfId="4026"/>
    <cellStyle name="쉼표 [0] 3 2 2" xfId="542"/>
    <cellStyle name="쉼표 [0] 3 2 2 2" xfId="3965"/>
    <cellStyle name="쉼표 [0] 3 2 20" xfId="2486"/>
    <cellStyle name="쉼표 [0] 3 2 20 2" xfId="4027"/>
    <cellStyle name="쉼표 [0] 3 2 21" xfId="2487"/>
    <cellStyle name="쉼표 [0] 3 2 21 2" xfId="4028"/>
    <cellStyle name="쉼표 [0] 3 2 22" xfId="2488"/>
    <cellStyle name="쉼표 [0] 3 2 22 2" xfId="4029"/>
    <cellStyle name="쉼표 [0] 3 2 23" xfId="2489"/>
    <cellStyle name="쉼표 [0] 3 2 23 2" xfId="4030"/>
    <cellStyle name="쉼표 [0] 3 2 24" xfId="2490"/>
    <cellStyle name="쉼표 [0] 3 2 24 2" xfId="4031"/>
    <cellStyle name="쉼표 [0] 3 2 25" xfId="2491"/>
    <cellStyle name="쉼표 [0] 3 2 25 2" xfId="4032"/>
    <cellStyle name="쉼표 [0] 3 2 26" xfId="2492"/>
    <cellStyle name="쉼표 [0] 3 2 26 2" xfId="4033"/>
    <cellStyle name="쉼표 [0] 3 2 27" xfId="2493"/>
    <cellStyle name="쉼표 [0] 3 2 27 2" xfId="4034"/>
    <cellStyle name="쉼표 [0] 3 2 28" xfId="2494"/>
    <cellStyle name="쉼표 [0] 3 2 28 2" xfId="4035"/>
    <cellStyle name="쉼표 [0] 3 2 29" xfId="2495"/>
    <cellStyle name="쉼표 [0] 3 2 29 2" xfId="4036"/>
    <cellStyle name="쉼표 [0] 3 2 3" xfId="543"/>
    <cellStyle name="쉼표 [0] 3 2 3 2" xfId="3966"/>
    <cellStyle name="쉼표 [0] 3 2 30" xfId="2497"/>
    <cellStyle name="쉼표 [0] 3 2 30 2" xfId="4037"/>
    <cellStyle name="쉼표 [0] 3 2 31" xfId="2498"/>
    <cellStyle name="쉼표 [0] 3 2 31 2" xfId="4038"/>
    <cellStyle name="쉼표 [0] 3 2 32" xfId="2499"/>
    <cellStyle name="쉼표 [0] 3 2 32 2" xfId="4039"/>
    <cellStyle name="쉼표 [0] 3 2 33" xfId="2500"/>
    <cellStyle name="쉼표 [0] 3 2 33 2" xfId="4040"/>
    <cellStyle name="쉼표 [0] 3 2 34" xfId="2501"/>
    <cellStyle name="쉼표 [0] 3 2 34 2" xfId="4041"/>
    <cellStyle name="쉼표 [0] 3 2 35" xfId="2502"/>
    <cellStyle name="쉼표 [0] 3 2 35 2" xfId="4042"/>
    <cellStyle name="쉼표 [0] 3 2 36" xfId="2503"/>
    <cellStyle name="쉼표 [0] 3 2 36 2" xfId="4043"/>
    <cellStyle name="쉼표 [0] 3 2 37" xfId="2504"/>
    <cellStyle name="쉼표 [0] 3 2 37 2" xfId="4044"/>
    <cellStyle name="쉼표 [0] 3 2 38" xfId="2505"/>
    <cellStyle name="쉼표 [0] 3 2 38 2" xfId="4045"/>
    <cellStyle name="쉼표 [0] 3 2 39" xfId="2506"/>
    <cellStyle name="쉼표 [0] 3 2 39 2" xfId="4046"/>
    <cellStyle name="쉼표 [0] 3 2 4" xfId="544"/>
    <cellStyle name="쉼표 [0] 3 2 4 2" xfId="3967"/>
    <cellStyle name="쉼표 [0] 3 2 40" xfId="2507"/>
    <cellStyle name="쉼표 [0] 3 2 40 2" xfId="4047"/>
    <cellStyle name="쉼표 [0] 3 2 41" xfId="2508"/>
    <cellStyle name="쉼표 [0] 3 2 41 2" xfId="4048"/>
    <cellStyle name="쉼표 [0] 3 2 42" xfId="2509"/>
    <cellStyle name="쉼표 [0] 3 2 42 2" xfId="4049"/>
    <cellStyle name="쉼표 [0] 3 2 43" xfId="2510"/>
    <cellStyle name="쉼표 [0] 3 2 43 2" xfId="4050"/>
    <cellStyle name="쉼표 [0] 3 2 44" xfId="2511"/>
    <cellStyle name="쉼표 [0] 3 2 44 2" xfId="4051"/>
    <cellStyle name="쉼표 [0] 3 2 45" xfId="2512"/>
    <cellStyle name="쉼표 [0] 3 2 45 2" xfId="4052"/>
    <cellStyle name="쉼표 [0] 3 2 46" xfId="2513"/>
    <cellStyle name="쉼표 [0] 3 2 46 2" xfId="4053"/>
    <cellStyle name="쉼표 [0] 3 2 47" xfId="2514"/>
    <cellStyle name="쉼표 [0] 3 2 47 2" xfId="4054"/>
    <cellStyle name="쉼표 [0] 3 2 48" xfId="2515"/>
    <cellStyle name="쉼표 [0] 3 2 48 2" xfId="4055"/>
    <cellStyle name="쉼표 [0] 3 2 49" xfId="2516"/>
    <cellStyle name="쉼표 [0] 3 2 49 2" xfId="4056"/>
    <cellStyle name="쉼표 [0] 3 2 5" xfId="545"/>
    <cellStyle name="쉼표 [0] 3 2 5 2" xfId="3968"/>
    <cellStyle name="쉼표 [0] 3 2 50" xfId="2517"/>
    <cellStyle name="쉼표 [0] 3 2 50 2" xfId="4057"/>
    <cellStyle name="쉼표 [0] 3 2 51" xfId="2518"/>
    <cellStyle name="쉼표 [0] 3 2 51 2" xfId="4058"/>
    <cellStyle name="쉼표 [0] 3 2 52" xfId="2519"/>
    <cellStyle name="쉼표 [0] 3 2 52 2" xfId="4059"/>
    <cellStyle name="쉼표 [0] 3 2 53" xfId="2520"/>
    <cellStyle name="쉼표 [0] 3 2 53 2" xfId="4060"/>
    <cellStyle name="쉼표 [0] 3 2 54" xfId="2521"/>
    <cellStyle name="쉼표 [0] 3 2 54 2" xfId="4061"/>
    <cellStyle name="쉼표 [0] 3 2 55" xfId="2522"/>
    <cellStyle name="쉼표 [0] 3 2 55 2" xfId="4062"/>
    <cellStyle name="쉼표 [0] 3 2 56" xfId="2523"/>
    <cellStyle name="쉼표 [0] 3 2 56 2" xfId="4063"/>
    <cellStyle name="쉼표 [0] 3 2 57" xfId="2524"/>
    <cellStyle name="쉼표 [0] 3 2 57 2" xfId="4064"/>
    <cellStyle name="쉼표 [0] 3 2 58" xfId="2525"/>
    <cellStyle name="쉼표 [0] 3 2 58 2" xfId="4065"/>
    <cellStyle name="쉼표 [0] 3 2 59" xfId="2526"/>
    <cellStyle name="쉼표 [0] 3 2 59 2" xfId="4066"/>
    <cellStyle name="쉼표 [0] 3 2 6" xfId="546"/>
    <cellStyle name="쉼표 [0] 3 2 6 2" xfId="3969"/>
    <cellStyle name="쉼표 [0] 3 2 60" xfId="2527"/>
    <cellStyle name="쉼표 [0] 3 2 60 2" xfId="4067"/>
    <cellStyle name="쉼표 [0] 3 2 61" xfId="2528"/>
    <cellStyle name="쉼표 [0] 3 2 61 2" xfId="4068"/>
    <cellStyle name="쉼표 [0] 3 2 62" xfId="2529"/>
    <cellStyle name="쉼표 [0] 3 2 62 2" xfId="4069"/>
    <cellStyle name="쉼표 [0] 3 2 63" xfId="2530"/>
    <cellStyle name="쉼표 [0] 3 2 63 2" xfId="4070"/>
    <cellStyle name="쉼표 [0] 3 2 64" xfId="2531"/>
    <cellStyle name="쉼표 [0] 3 2 64 2" xfId="4071"/>
    <cellStyle name="쉼표 [0] 3 2 65" xfId="2532"/>
    <cellStyle name="쉼표 [0] 3 2 65 2" xfId="4072"/>
    <cellStyle name="쉼표 [0] 3 2 66" xfId="2533"/>
    <cellStyle name="쉼표 [0] 3 2 66 2" xfId="4073"/>
    <cellStyle name="쉼표 [0] 3 2 67" xfId="2534"/>
    <cellStyle name="쉼표 [0] 3 2 67 2" xfId="4074"/>
    <cellStyle name="쉼표 [0] 3 2 68" xfId="2535"/>
    <cellStyle name="쉼표 [0] 3 2 68 2" xfId="4075"/>
    <cellStyle name="쉼표 [0] 3 2 69" xfId="2536"/>
    <cellStyle name="쉼표 [0] 3 2 69 2" xfId="4076"/>
    <cellStyle name="쉼표 [0] 3 2 7" xfId="547"/>
    <cellStyle name="쉼표 [0] 3 2 7 2" xfId="3970"/>
    <cellStyle name="쉼표 [0] 3 2 70" xfId="2537"/>
    <cellStyle name="쉼표 [0] 3 2 70 2" xfId="4077"/>
    <cellStyle name="쉼표 [0] 3 2 71" xfId="2538"/>
    <cellStyle name="쉼표 [0] 3 2 71 2" xfId="4078"/>
    <cellStyle name="쉼표 [0] 3 2 72" xfId="2539"/>
    <cellStyle name="쉼표 [0] 3 2 72 2" xfId="4079"/>
    <cellStyle name="쉼표 [0] 3 2 73" xfId="2540"/>
    <cellStyle name="쉼표 [0] 3 2 73 2" xfId="4080"/>
    <cellStyle name="쉼표 [0] 3 2 74" xfId="2541"/>
    <cellStyle name="쉼표 [0] 3 2 74 2" xfId="4081"/>
    <cellStyle name="쉼표 [0] 3 2 75" xfId="2542"/>
    <cellStyle name="쉼표 [0] 3 2 75 2" xfId="4082"/>
    <cellStyle name="쉼표 [0] 3 2 76" xfId="2543"/>
    <cellStyle name="쉼표 [0] 3 2 76 2" xfId="4083"/>
    <cellStyle name="쉼표 [0] 3 2 77" xfId="2544"/>
    <cellStyle name="쉼표 [0] 3 2 77 2" xfId="3845"/>
    <cellStyle name="쉼표 [0] 3 2 77 2 2" xfId="4446"/>
    <cellStyle name="쉼표 [0] 3 2 77 3" xfId="4084"/>
    <cellStyle name="쉼표 [0] 3 2 78" xfId="2545"/>
    <cellStyle name="쉼표 [0] 3 2 78 2" xfId="4085"/>
    <cellStyle name="쉼표 [0] 3 2 79" xfId="2546"/>
    <cellStyle name="쉼표 [0] 3 2 79 2" xfId="4086"/>
    <cellStyle name="쉼표 [0] 3 2 8" xfId="548"/>
    <cellStyle name="쉼표 [0] 3 2 8 2" xfId="3971"/>
    <cellStyle name="쉼표 [0] 3 2 80" xfId="2547"/>
    <cellStyle name="쉼표 [0] 3 2 80 2" xfId="4087"/>
    <cellStyle name="쉼표 [0] 3 2 81" xfId="2548"/>
    <cellStyle name="쉼표 [0] 3 2 81 2" xfId="4088"/>
    <cellStyle name="쉼표 [0] 3 2 82" xfId="2549"/>
    <cellStyle name="쉼표 [0] 3 2 82 2" xfId="4089"/>
    <cellStyle name="쉼표 [0] 3 2 83" xfId="2550"/>
    <cellStyle name="쉼표 [0] 3 2 83 2" xfId="4090"/>
    <cellStyle name="쉼표 [0] 3 2 84" xfId="2551"/>
    <cellStyle name="쉼표 [0] 3 2 84 2" xfId="4091"/>
    <cellStyle name="쉼표 [0] 3 2 85" xfId="2552"/>
    <cellStyle name="쉼표 [0] 3 2 85 2" xfId="4092"/>
    <cellStyle name="쉼표 [0] 3 2 86" xfId="2553"/>
    <cellStyle name="쉼표 [0] 3 2 86 2" xfId="4093"/>
    <cellStyle name="쉼표 [0] 3 2 87" xfId="2554"/>
    <cellStyle name="쉼표 [0] 3 2 87 2" xfId="4094"/>
    <cellStyle name="쉼표 [0] 3 2 88" xfId="2555"/>
    <cellStyle name="쉼표 [0] 3 2 88 2" xfId="4095"/>
    <cellStyle name="쉼표 [0] 3 2 89" xfId="3534"/>
    <cellStyle name="쉼표 [0] 3 2 89 2" xfId="4388"/>
    <cellStyle name="쉼표 [0] 3 2 9" xfId="549"/>
    <cellStyle name="쉼표 [0] 3 2 9 2" xfId="3972"/>
    <cellStyle name="쉼표 [0] 3 2 90" xfId="3449"/>
    <cellStyle name="쉼표 [0] 3 2 90 2" xfId="4385"/>
    <cellStyle name="쉼표 [0] 3 2 91" xfId="3536"/>
    <cellStyle name="쉼표 [0] 3 2 91 2" xfId="4389"/>
    <cellStyle name="쉼표 [0] 3 2 92" xfId="3450"/>
    <cellStyle name="쉼표 [0] 3 2 92 2" xfId="4386"/>
    <cellStyle name="쉼표 [0] 3 2 93" xfId="3539"/>
    <cellStyle name="쉼표 [0] 3 2 93 2" xfId="4390"/>
    <cellStyle name="쉼표 [0] 3 2 94" xfId="3451"/>
    <cellStyle name="쉼표 [0] 3 2 94 2" xfId="4387"/>
    <cellStyle name="쉼표 [0] 3 2 95" xfId="1658"/>
    <cellStyle name="쉼표 [0] 3 2 95 2" xfId="4021"/>
    <cellStyle name="쉼표 [0] 3 2 96" xfId="2945"/>
    <cellStyle name="쉼표 [0] 3 2 96 2" xfId="4365"/>
    <cellStyle name="쉼표 [0] 3 2 97" xfId="1538"/>
    <cellStyle name="쉼표 [0] 3 2 97 2" xfId="4017"/>
    <cellStyle name="쉼표 [0] 3 2 98" xfId="2998"/>
    <cellStyle name="쉼표 [0] 3 2 98 2" xfId="4366"/>
    <cellStyle name="쉼표 [0] 3 2 99" xfId="3753"/>
    <cellStyle name="쉼표 [0] 3 2 99 2" xfId="4413"/>
    <cellStyle name="쉼표 [0] 3 3" xfId="550"/>
    <cellStyle name="쉼표 [0] 3 3 10" xfId="2557"/>
    <cellStyle name="쉼표 [0] 3 3 10 2" xfId="4097"/>
    <cellStyle name="쉼표 [0] 3 3 11" xfId="2558"/>
    <cellStyle name="쉼표 [0] 3 3 11 2" xfId="4098"/>
    <cellStyle name="쉼표 [0] 3 3 12" xfId="2559"/>
    <cellStyle name="쉼표 [0] 3 3 12 2" xfId="4099"/>
    <cellStyle name="쉼표 [0] 3 3 13" xfId="2560"/>
    <cellStyle name="쉼표 [0] 3 3 13 2" xfId="4100"/>
    <cellStyle name="쉼표 [0] 3 3 14" xfId="2561"/>
    <cellStyle name="쉼표 [0] 3 3 14 2" xfId="4101"/>
    <cellStyle name="쉼표 [0] 3 3 15" xfId="2562"/>
    <cellStyle name="쉼표 [0] 3 3 15 2" xfId="4102"/>
    <cellStyle name="쉼표 [0] 3 3 16" xfId="2563"/>
    <cellStyle name="쉼표 [0] 3 3 16 2" xfId="4103"/>
    <cellStyle name="쉼표 [0] 3 3 17" xfId="2564"/>
    <cellStyle name="쉼표 [0] 3 3 17 2" xfId="4104"/>
    <cellStyle name="쉼표 [0] 3 3 18" xfId="2565"/>
    <cellStyle name="쉼표 [0] 3 3 18 2" xfId="4105"/>
    <cellStyle name="쉼표 [0] 3 3 19" xfId="2566"/>
    <cellStyle name="쉼표 [0] 3 3 19 2" xfId="4106"/>
    <cellStyle name="쉼표 [0] 3 3 2" xfId="551"/>
    <cellStyle name="쉼표 [0] 3 3 2 2" xfId="3974"/>
    <cellStyle name="쉼표 [0] 3 3 20" xfId="2567"/>
    <cellStyle name="쉼표 [0] 3 3 20 2" xfId="4107"/>
    <cellStyle name="쉼표 [0] 3 3 21" xfId="2568"/>
    <cellStyle name="쉼표 [0] 3 3 21 2" xfId="4108"/>
    <cellStyle name="쉼표 [0] 3 3 22" xfId="2569"/>
    <cellStyle name="쉼표 [0] 3 3 22 2" xfId="4109"/>
    <cellStyle name="쉼표 [0] 3 3 23" xfId="2570"/>
    <cellStyle name="쉼표 [0] 3 3 23 2" xfId="4110"/>
    <cellStyle name="쉼표 [0] 3 3 24" xfId="2571"/>
    <cellStyle name="쉼표 [0] 3 3 24 2" xfId="4111"/>
    <cellStyle name="쉼표 [0] 3 3 25" xfId="2572"/>
    <cellStyle name="쉼표 [0] 3 3 25 2" xfId="4112"/>
    <cellStyle name="쉼표 [0] 3 3 26" xfId="2573"/>
    <cellStyle name="쉼표 [0] 3 3 26 2" xfId="4113"/>
    <cellStyle name="쉼표 [0] 3 3 27" xfId="2574"/>
    <cellStyle name="쉼표 [0] 3 3 27 2" xfId="4114"/>
    <cellStyle name="쉼표 [0] 3 3 28" xfId="2575"/>
    <cellStyle name="쉼표 [0] 3 3 28 2" xfId="4115"/>
    <cellStyle name="쉼표 [0] 3 3 29" xfId="2576"/>
    <cellStyle name="쉼표 [0] 3 3 29 2" xfId="4116"/>
    <cellStyle name="쉼표 [0] 3 3 3" xfId="552"/>
    <cellStyle name="쉼표 [0] 3 3 3 2" xfId="3975"/>
    <cellStyle name="쉼표 [0] 3 3 30" xfId="2577"/>
    <cellStyle name="쉼표 [0] 3 3 30 2" xfId="4117"/>
    <cellStyle name="쉼표 [0] 3 3 31" xfId="2578"/>
    <cellStyle name="쉼표 [0] 3 3 31 2" xfId="4118"/>
    <cellStyle name="쉼표 [0] 3 3 32" xfId="2579"/>
    <cellStyle name="쉼표 [0] 3 3 32 2" xfId="4119"/>
    <cellStyle name="쉼표 [0] 3 3 33" xfId="2580"/>
    <cellStyle name="쉼표 [0] 3 3 33 2" xfId="4120"/>
    <cellStyle name="쉼표 [0] 3 3 34" xfId="2581"/>
    <cellStyle name="쉼표 [0] 3 3 34 2" xfId="4121"/>
    <cellStyle name="쉼표 [0] 3 3 35" xfId="2582"/>
    <cellStyle name="쉼표 [0] 3 3 35 2" xfId="4122"/>
    <cellStyle name="쉼표 [0] 3 3 36" xfId="2583"/>
    <cellStyle name="쉼표 [0] 3 3 36 2" xfId="4123"/>
    <cellStyle name="쉼표 [0] 3 3 37" xfId="2584"/>
    <cellStyle name="쉼표 [0] 3 3 37 2" xfId="4124"/>
    <cellStyle name="쉼표 [0] 3 3 38" xfId="2585"/>
    <cellStyle name="쉼표 [0] 3 3 38 2" xfId="4125"/>
    <cellStyle name="쉼표 [0] 3 3 39" xfId="2586"/>
    <cellStyle name="쉼표 [0] 3 3 39 2" xfId="4126"/>
    <cellStyle name="쉼표 [0] 3 3 4" xfId="2556"/>
    <cellStyle name="쉼표 [0] 3 3 4 2" xfId="4096"/>
    <cellStyle name="쉼표 [0] 3 3 40" xfId="2587"/>
    <cellStyle name="쉼표 [0] 3 3 40 2" xfId="4127"/>
    <cellStyle name="쉼표 [0] 3 3 41" xfId="2588"/>
    <cellStyle name="쉼표 [0] 3 3 41 2" xfId="4128"/>
    <cellStyle name="쉼표 [0] 3 3 42" xfId="2589"/>
    <cellStyle name="쉼표 [0] 3 3 42 2" xfId="4129"/>
    <cellStyle name="쉼표 [0] 3 3 43" xfId="2590"/>
    <cellStyle name="쉼표 [0] 3 3 43 2" xfId="4130"/>
    <cellStyle name="쉼표 [0] 3 3 44" xfId="2591"/>
    <cellStyle name="쉼표 [0] 3 3 44 2" xfId="4131"/>
    <cellStyle name="쉼표 [0] 3 3 45" xfId="2592"/>
    <cellStyle name="쉼표 [0] 3 3 45 2" xfId="4132"/>
    <cellStyle name="쉼표 [0] 3 3 46" xfId="2593"/>
    <cellStyle name="쉼표 [0] 3 3 46 2" xfId="4133"/>
    <cellStyle name="쉼표 [0] 3 3 47" xfId="2594"/>
    <cellStyle name="쉼표 [0] 3 3 47 2" xfId="4134"/>
    <cellStyle name="쉼표 [0] 3 3 48" xfId="2595"/>
    <cellStyle name="쉼표 [0] 3 3 48 2" xfId="4135"/>
    <cellStyle name="쉼표 [0] 3 3 49" xfId="2596"/>
    <cellStyle name="쉼표 [0] 3 3 49 2" xfId="4136"/>
    <cellStyle name="쉼표 [0] 3 3 5" xfId="2597"/>
    <cellStyle name="쉼표 [0] 3 3 5 2" xfId="4137"/>
    <cellStyle name="쉼표 [0] 3 3 50" xfId="3541"/>
    <cellStyle name="쉼표 [0] 3 3 50 2" xfId="4391"/>
    <cellStyle name="쉼표 [0] 3 3 51" xfId="3440"/>
    <cellStyle name="쉼표 [0] 3 3 51 2" xfId="4382"/>
    <cellStyle name="쉼표 [0] 3 3 52" xfId="3544"/>
    <cellStyle name="쉼표 [0] 3 3 52 2" xfId="4392"/>
    <cellStyle name="쉼표 [0] 3 3 53" xfId="3443"/>
    <cellStyle name="쉼표 [0] 3 3 53 2" xfId="4383"/>
    <cellStyle name="쉼표 [0] 3 3 54" xfId="3547"/>
    <cellStyle name="쉼표 [0] 3 3 54 2" xfId="4394"/>
    <cellStyle name="쉼표 [0] 3 3 55" xfId="3444"/>
    <cellStyle name="쉼표 [0] 3 3 55 2" xfId="4384"/>
    <cellStyle name="쉼표 [0] 3 3 56" xfId="1602"/>
    <cellStyle name="쉼표 [0] 3 3 56 2" xfId="4020"/>
    <cellStyle name="쉼표 [0] 3 3 57" xfId="3000"/>
    <cellStyle name="쉼표 [0] 3 3 57 2" xfId="4367"/>
    <cellStyle name="쉼표 [0] 3 3 58" xfId="1484"/>
    <cellStyle name="쉼표 [0] 3 3 58 2" xfId="4015"/>
    <cellStyle name="쉼표 [0] 3 3 59" xfId="3056"/>
    <cellStyle name="쉼표 [0] 3 3 59 2" xfId="4370"/>
    <cellStyle name="쉼표 [0] 3 3 6" xfId="2598"/>
    <cellStyle name="쉼표 [0] 3 3 6 2" xfId="4138"/>
    <cellStyle name="쉼표 [0] 3 3 60" xfId="3760"/>
    <cellStyle name="쉼표 [0] 3 3 60 2" xfId="4415"/>
    <cellStyle name="쉼표 [0] 3 3 61" xfId="3685"/>
    <cellStyle name="쉼표 [0] 3 3 61 2" xfId="4406"/>
    <cellStyle name="쉼표 [0] 3 3 62" xfId="3762"/>
    <cellStyle name="쉼표 [0] 3 3 62 2" xfId="4416"/>
    <cellStyle name="쉼표 [0] 3 3 63" xfId="3695"/>
    <cellStyle name="쉼표 [0] 3 3 63 2" xfId="4411"/>
    <cellStyle name="쉼표 [0] 3 3 64" xfId="3820"/>
    <cellStyle name="쉼표 [0] 3 3 64 2" xfId="4425"/>
    <cellStyle name="쉼표 [0] 3 3 65" xfId="3832"/>
    <cellStyle name="쉼표 [0] 3 3 65 2" xfId="4436"/>
    <cellStyle name="쉼표 [0] 3 3 66" xfId="3829"/>
    <cellStyle name="쉼표 [0] 3 3 66 2" xfId="4433"/>
    <cellStyle name="쉼표 [0] 3 3 67" xfId="3837"/>
    <cellStyle name="쉼표 [0] 3 3 67 2" xfId="4441"/>
    <cellStyle name="쉼표 [0] 3 3 68" xfId="3874"/>
    <cellStyle name="쉼표 [0] 3 3 68 2" xfId="4474"/>
    <cellStyle name="쉼표 [0] 3 3 69" xfId="3862"/>
    <cellStyle name="쉼표 [0] 3 3 69 2" xfId="4462"/>
    <cellStyle name="쉼표 [0] 3 3 7" xfId="2599"/>
    <cellStyle name="쉼표 [0] 3 3 7 2" xfId="4139"/>
    <cellStyle name="쉼표 [0] 3 3 70" xfId="3885"/>
    <cellStyle name="쉼표 [0] 3 3 70 2" xfId="4485"/>
    <cellStyle name="쉼표 [0] 3 3 71" xfId="3848"/>
    <cellStyle name="쉼표 [0] 3 3 71 2" xfId="4448"/>
    <cellStyle name="쉼표 [0] 3 3 72" xfId="3873"/>
    <cellStyle name="쉼표 [0] 3 3 72 2" xfId="4473"/>
    <cellStyle name="쉼표 [0] 3 3 73" xfId="3849"/>
    <cellStyle name="쉼표 [0] 3 3 73 2" xfId="4449"/>
    <cellStyle name="쉼표 [0] 3 3 74" xfId="3871"/>
    <cellStyle name="쉼표 [0] 3 3 74 2" xfId="4471"/>
    <cellStyle name="쉼표 [0] 3 3 75" xfId="3853"/>
    <cellStyle name="쉼표 [0] 3 3 75 2" xfId="4453"/>
    <cellStyle name="쉼표 [0] 3 3 76" xfId="3920"/>
    <cellStyle name="쉼표 [0] 3 3 76 2" xfId="4519"/>
    <cellStyle name="쉼표 [0] 3 3 77" xfId="3907"/>
    <cellStyle name="쉼표 [0] 3 3 77 2" xfId="4506"/>
    <cellStyle name="쉼표 [0] 3 3 78" xfId="3936"/>
    <cellStyle name="쉼표 [0] 3 3 78 2" xfId="4535"/>
    <cellStyle name="쉼표 [0] 3 3 79" xfId="3888"/>
    <cellStyle name="쉼표 [0] 3 3 79 2" xfId="4488"/>
    <cellStyle name="쉼표 [0] 3 3 8" xfId="2600"/>
    <cellStyle name="쉼표 [0] 3 3 8 2" xfId="4140"/>
    <cellStyle name="쉼표 [0] 3 3 80" xfId="3929"/>
    <cellStyle name="쉼표 [0] 3 3 80 2" xfId="4528"/>
    <cellStyle name="쉼표 [0] 3 3 81" xfId="3899"/>
    <cellStyle name="쉼표 [0] 3 3 81 2" xfId="4498"/>
    <cellStyle name="쉼표 [0] 3 3 82" xfId="3945"/>
    <cellStyle name="쉼표 [0] 3 3 82 2" xfId="4544"/>
    <cellStyle name="쉼표 [0] 3 3 83" xfId="3915"/>
    <cellStyle name="쉼표 [0] 3 3 83 2" xfId="4514"/>
    <cellStyle name="쉼표 [0] 3 3 84" xfId="3931"/>
    <cellStyle name="쉼표 [0] 3 3 84 2" xfId="4530"/>
    <cellStyle name="쉼표 [0] 3 3 85" xfId="3916"/>
    <cellStyle name="쉼표 [0] 3 3 85 2" xfId="4515"/>
    <cellStyle name="쉼표 [0] 3 3 86" xfId="3893"/>
    <cellStyle name="쉼표 [0] 3 3 86 2" xfId="4493"/>
    <cellStyle name="쉼표 [0] 3 3 87" xfId="3902"/>
    <cellStyle name="쉼표 [0] 3 3 87 2" xfId="4501"/>
    <cellStyle name="쉼표 [0] 3 3 88" xfId="3973"/>
    <cellStyle name="쉼표 [0] 3 3 9" xfId="2601"/>
    <cellStyle name="쉼표 [0] 3 3 9 2" xfId="4141"/>
    <cellStyle name="쉼표 [0] 3 4" xfId="553"/>
    <cellStyle name="쉼표 [0] 3 4 10" xfId="2603"/>
    <cellStyle name="쉼표 [0] 3 4 10 2" xfId="4143"/>
    <cellStyle name="쉼표 [0] 3 4 11" xfId="2604"/>
    <cellStyle name="쉼표 [0] 3 4 11 2" xfId="4144"/>
    <cellStyle name="쉼표 [0] 3 4 12" xfId="2605"/>
    <cellStyle name="쉼표 [0] 3 4 12 2" xfId="4145"/>
    <cellStyle name="쉼표 [0] 3 4 13" xfId="2606"/>
    <cellStyle name="쉼표 [0] 3 4 13 2" xfId="4146"/>
    <cellStyle name="쉼표 [0] 3 4 14" xfId="2607"/>
    <cellStyle name="쉼표 [0] 3 4 14 2" xfId="4147"/>
    <cellStyle name="쉼표 [0] 3 4 15" xfId="2608"/>
    <cellStyle name="쉼표 [0] 3 4 15 2" xfId="4148"/>
    <cellStyle name="쉼표 [0] 3 4 16" xfId="2609"/>
    <cellStyle name="쉼표 [0] 3 4 16 2" xfId="4149"/>
    <cellStyle name="쉼표 [0] 3 4 17" xfId="2610"/>
    <cellStyle name="쉼표 [0] 3 4 17 2" xfId="4150"/>
    <cellStyle name="쉼표 [0] 3 4 18" xfId="2611"/>
    <cellStyle name="쉼표 [0] 3 4 18 2" xfId="4151"/>
    <cellStyle name="쉼표 [0] 3 4 19" xfId="2612"/>
    <cellStyle name="쉼표 [0] 3 4 19 2" xfId="4152"/>
    <cellStyle name="쉼표 [0] 3 4 2" xfId="554"/>
    <cellStyle name="쉼표 [0] 3 4 2 2" xfId="3977"/>
    <cellStyle name="쉼표 [0] 3 4 20" xfId="2613"/>
    <cellStyle name="쉼표 [0] 3 4 20 2" xfId="4153"/>
    <cellStyle name="쉼표 [0] 3 4 21" xfId="2614"/>
    <cellStyle name="쉼표 [0] 3 4 21 2" xfId="4154"/>
    <cellStyle name="쉼표 [0] 3 4 22" xfId="2615"/>
    <cellStyle name="쉼표 [0] 3 4 22 2" xfId="4155"/>
    <cellStyle name="쉼표 [0] 3 4 23" xfId="2616"/>
    <cellStyle name="쉼표 [0] 3 4 23 2" xfId="4156"/>
    <cellStyle name="쉼표 [0] 3 4 24" xfId="2617"/>
    <cellStyle name="쉼표 [0] 3 4 24 2" xfId="4157"/>
    <cellStyle name="쉼표 [0] 3 4 25" xfId="2618"/>
    <cellStyle name="쉼표 [0] 3 4 25 2" xfId="4158"/>
    <cellStyle name="쉼표 [0] 3 4 26" xfId="2619"/>
    <cellStyle name="쉼표 [0] 3 4 26 2" xfId="4159"/>
    <cellStyle name="쉼표 [0] 3 4 27" xfId="2620"/>
    <cellStyle name="쉼표 [0] 3 4 27 2" xfId="4160"/>
    <cellStyle name="쉼표 [0] 3 4 28" xfId="2621"/>
    <cellStyle name="쉼표 [0] 3 4 28 2" xfId="4161"/>
    <cellStyle name="쉼표 [0] 3 4 29" xfId="2622"/>
    <cellStyle name="쉼표 [0] 3 4 29 2" xfId="4162"/>
    <cellStyle name="쉼표 [0] 3 4 3" xfId="555"/>
    <cellStyle name="쉼표 [0] 3 4 3 2" xfId="3978"/>
    <cellStyle name="쉼표 [0] 3 4 30" xfId="2624"/>
    <cellStyle name="쉼표 [0] 3 4 30 2" xfId="4163"/>
    <cellStyle name="쉼표 [0] 3 4 31" xfId="2625"/>
    <cellStyle name="쉼표 [0] 3 4 31 2" xfId="4164"/>
    <cellStyle name="쉼표 [0] 3 4 32" xfId="2626"/>
    <cellStyle name="쉼표 [0] 3 4 32 2" xfId="4165"/>
    <cellStyle name="쉼표 [0] 3 4 33" xfId="2627"/>
    <cellStyle name="쉼표 [0] 3 4 33 2" xfId="4166"/>
    <cellStyle name="쉼표 [0] 3 4 34" xfId="2628"/>
    <cellStyle name="쉼표 [0] 3 4 34 2" xfId="4167"/>
    <cellStyle name="쉼표 [0] 3 4 35" xfId="2629"/>
    <cellStyle name="쉼표 [0] 3 4 35 2" xfId="4168"/>
    <cellStyle name="쉼표 [0] 3 4 36" xfId="2630"/>
    <cellStyle name="쉼표 [0] 3 4 36 2" xfId="4169"/>
    <cellStyle name="쉼표 [0] 3 4 37" xfId="2631"/>
    <cellStyle name="쉼표 [0] 3 4 37 2" xfId="4170"/>
    <cellStyle name="쉼표 [0] 3 4 38" xfId="2632"/>
    <cellStyle name="쉼표 [0] 3 4 38 2" xfId="4171"/>
    <cellStyle name="쉼표 [0] 3 4 39" xfId="2633"/>
    <cellStyle name="쉼표 [0] 3 4 39 2" xfId="4172"/>
    <cellStyle name="쉼표 [0] 3 4 4" xfId="2602"/>
    <cellStyle name="쉼표 [0] 3 4 4 2" xfId="4142"/>
    <cellStyle name="쉼표 [0] 3 4 40" xfId="2634"/>
    <cellStyle name="쉼표 [0] 3 4 40 2" xfId="4173"/>
    <cellStyle name="쉼표 [0] 3 4 41" xfId="2635"/>
    <cellStyle name="쉼표 [0] 3 4 41 2" xfId="4174"/>
    <cellStyle name="쉼표 [0] 3 4 42" xfId="2636"/>
    <cellStyle name="쉼표 [0] 3 4 42 2" xfId="4175"/>
    <cellStyle name="쉼표 [0] 3 4 43" xfId="2637"/>
    <cellStyle name="쉼표 [0] 3 4 43 2" xfId="4176"/>
    <cellStyle name="쉼표 [0] 3 4 44" xfId="2638"/>
    <cellStyle name="쉼표 [0] 3 4 44 2" xfId="4177"/>
    <cellStyle name="쉼표 [0] 3 4 45" xfId="2639"/>
    <cellStyle name="쉼표 [0] 3 4 45 2" xfId="4178"/>
    <cellStyle name="쉼표 [0] 3 4 46" xfId="2640"/>
    <cellStyle name="쉼표 [0] 3 4 46 2" xfId="4179"/>
    <cellStyle name="쉼표 [0] 3 4 47" xfId="2641"/>
    <cellStyle name="쉼표 [0] 3 4 47 2" xfId="4180"/>
    <cellStyle name="쉼표 [0] 3 4 48" xfId="2642"/>
    <cellStyle name="쉼표 [0] 3 4 48 2" xfId="4181"/>
    <cellStyle name="쉼표 [0] 3 4 49" xfId="2643"/>
    <cellStyle name="쉼표 [0] 3 4 49 2" xfId="4182"/>
    <cellStyle name="쉼표 [0] 3 4 5" xfId="2644"/>
    <cellStyle name="쉼표 [0] 3 4 5 2" xfId="4183"/>
    <cellStyle name="쉼표 [0] 3 4 50" xfId="3545"/>
    <cellStyle name="쉼표 [0] 3 4 50 2" xfId="4393"/>
    <cellStyle name="쉼표 [0] 3 4 51" xfId="3437"/>
    <cellStyle name="쉼표 [0] 3 4 51 2" xfId="4379"/>
    <cellStyle name="쉼표 [0] 3 4 52" xfId="3549"/>
    <cellStyle name="쉼표 [0] 3 4 52 2" xfId="4395"/>
    <cellStyle name="쉼표 [0] 3 4 53" xfId="3439"/>
    <cellStyle name="쉼표 [0] 3 4 53 2" xfId="4381"/>
    <cellStyle name="쉼표 [0] 3 4 54" xfId="3553"/>
    <cellStyle name="쉼표 [0] 3 4 54 2" xfId="4397"/>
    <cellStyle name="쉼표 [0] 3 4 55" xfId="3438"/>
    <cellStyle name="쉼표 [0] 3 4 55 2" xfId="4380"/>
    <cellStyle name="쉼표 [0] 3 4 56" xfId="1574"/>
    <cellStyle name="쉼표 [0] 3 4 56 2" xfId="4019"/>
    <cellStyle name="쉼표 [0] 3 4 57" xfId="3001"/>
    <cellStyle name="쉼표 [0] 3 4 57 2" xfId="4368"/>
    <cellStyle name="쉼표 [0] 3 4 58" xfId="1442"/>
    <cellStyle name="쉼표 [0] 3 4 58 2" xfId="4014"/>
    <cellStyle name="쉼표 [0] 3 4 59" xfId="3068"/>
    <cellStyle name="쉼표 [0] 3 4 59 2" xfId="4371"/>
    <cellStyle name="쉼표 [0] 3 4 6" xfId="2645"/>
    <cellStyle name="쉼표 [0] 3 4 6 2" xfId="4184"/>
    <cellStyle name="쉼표 [0] 3 4 60" xfId="3763"/>
    <cellStyle name="쉼표 [0] 3 4 60 2" xfId="4417"/>
    <cellStyle name="쉼표 [0] 3 4 61" xfId="3683"/>
    <cellStyle name="쉼표 [0] 3 4 61 2" xfId="4405"/>
    <cellStyle name="쉼표 [0] 3 4 62" xfId="3765"/>
    <cellStyle name="쉼표 [0] 3 4 62 2" xfId="4418"/>
    <cellStyle name="쉼표 [0] 3 4 63" xfId="3692"/>
    <cellStyle name="쉼표 [0] 3 4 63 2" xfId="4410"/>
    <cellStyle name="쉼표 [0] 3 4 64" xfId="3821"/>
    <cellStyle name="쉼표 [0] 3 4 64 2" xfId="4426"/>
    <cellStyle name="쉼표 [0] 3 4 65" xfId="3833"/>
    <cellStyle name="쉼표 [0] 3 4 65 2" xfId="4437"/>
    <cellStyle name="쉼표 [0] 3 4 66" xfId="3828"/>
    <cellStyle name="쉼표 [0] 3 4 66 2" xfId="4432"/>
    <cellStyle name="쉼표 [0] 3 4 67" xfId="3838"/>
    <cellStyle name="쉼표 [0] 3 4 67 2" xfId="4442"/>
    <cellStyle name="쉼표 [0] 3 4 68" xfId="3875"/>
    <cellStyle name="쉼표 [0] 3 4 68 2" xfId="4475"/>
    <cellStyle name="쉼표 [0] 3 4 69" xfId="3860"/>
    <cellStyle name="쉼표 [0] 3 4 69 2" xfId="4460"/>
    <cellStyle name="쉼표 [0] 3 4 7" xfId="2646"/>
    <cellStyle name="쉼표 [0] 3 4 7 2" xfId="4185"/>
    <cellStyle name="쉼표 [0] 3 4 70" xfId="3886"/>
    <cellStyle name="쉼표 [0] 3 4 70 2" xfId="4486"/>
    <cellStyle name="쉼표 [0] 3 4 71" xfId="3847"/>
    <cellStyle name="쉼표 [0] 3 4 71 2" xfId="4447"/>
    <cellStyle name="쉼표 [0] 3 4 72" xfId="3883"/>
    <cellStyle name="쉼표 [0] 3 4 72 2" xfId="4483"/>
    <cellStyle name="쉼표 [0] 3 4 73" xfId="3854"/>
    <cellStyle name="쉼표 [0] 3 4 73 2" xfId="4454"/>
    <cellStyle name="쉼표 [0] 3 4 74" xfId="3872"/>
    <cellStyle name="쉼표 [0] 3 4 74 2" xfId="4472"/>
    <cellStyle name="쉼표 [0] 3 4 75" xfId="3850"/>
    <cellStyle name="쉼표 [0] 3 4 75 2" xfId="4450"/>
    <cellStyle name="쉼표 [0] 3 4 76" xfId="3922"/>
    <cellStyle name="쉼표 [0] 3 4 76 2" xfId="4521"/>
    <cellStyle name="쉼표 [0] 3 4 77" xfId="3906"/>
    <cellStyle name="쉼표 [0] 3 4 77 2" xfId="4505"/>
    <cellStyle name="쉼표 [0] 3 4 78" xfId="3919"/>
    <cellStyle name="쉼표 [0] 3 4 78 2" xfId="4518"/>
    <cellStyle name="쉼표 [0] 3 4 79" xfId="3908"/>
    <cellStyle name="쉼표 [0] 3 4 79 2" xfId="4507"/>
    <cellStyle name="쉼표 [0] 3 4 8" xfId="2647"/>
    <cellStyle name="쉼표 [0] 3 4 8 2" xfId="4186"/>
    <cellStyle name="쉼표 [0] 3 4 80" xfId="3932"/>
    <cellStyle name="쉼표 [0] 3 4 80 2" xfId="4531"/>
    <cellStyle name="쉼표 [0] 3 4 81" xfId="3898"/>
    <cellStyle name="쉼표 [0] 3 4 81 2" xfId="4497"/>
    <cellStyle name="쉼표 [0] 3 4 82" xfId="3944"/>
    <cellStyle name="쉼표 [0] 3 4 82 2" xfId="4543"/>
    <cellStyle name="쉼표 [0] 3 4 83" xfId="3917"/>
    <cellStyle name="쉼표 [0] 3 4 83 2" xfId="4516"/>
    <cellStyle name="쉼표 [0] 3 4 84" xfId="3927"/>
    <cellStyle name="쉼표 [0] 3 4 84 2" xfId="4526"/>
    <cellStyle name="쉼표 [0] 3 4 85" xfId="3904"/>
    <cellStyle name="쉼표 [0] 3 4 85 2" xfId="4503"/>
    <cellStyle name="쉼표 [0] 3 4 86" xfId="3938"/>
    <cellStyle name="쉼표 [0] 3 4 86 2" xfId="4537"/>
    <cellStyle name="쉼표 [0] 3 4 87" xfId="3891"/>
    <cellStyle name="쉼표 [0] 3 4 87 2" xfId="4491"/>
    <cellStyle name="쉼표 [0] 3 4 88" xfId="3976"/>
    <cellStyle name="쉼표 [0] 3 4 9" xfId="2648"/>
    <cellStyle name="쉼표 [0] 3 4 9 2" xfId="4187"/>
    <cellStyle name="쉼표 [0] 3 5" xfId="3844"/>
    <cellStyle name="쉼표 [0] 3 5 2" xfId="4445"/>
    <cellStyle name="쉼표 [0] 3 6" xfId="3957"/>
    <cellStyle name="쉼표 [0] 4" xfId="3937"/>
    <cellStyle name="쉼표 [0] 4 2" xfId="4536"/>
    <cellStyle name="쉼표 [0] 5" xfId="3825"/>
    <cellStyle name="쉼표 [0] 5 10" xfId="2649"/>
    <cellStyle name="쉼표 [0] 5 10 2" xfId="4188"/>
    <cellStyle name="쉼표 [0] 5 11" xfId="2650"/>
    <cellStyle name="쉼표 [0] 5 11 2" xfId="4189"/>
    <cellStyle name="쉼표 [0] 5 12" xfId="2651"/>
    <cellStyle name="쉼표 [0] 5 12 2" xfId="4190"/>
    <cellStyle name="쉼표 [0] 5 13" xfId="2652"/>
    <cellStyle name="쉼표 [0] 5 13 2" xfId="4191"/>
    <cellStyle name="쉼표 [0] 5 14" xfId="2653"/>
    <cellStyle name="쉼표 [0] 5 14 2" xfId="4192"/>
    <cellStyle name="쉼표 [0] 5 15" xfId="2654"/>
    <cellStyle name="쉼표 [0] 5 15 2" xfId="4193"/>
    <cellStyle name="쉼표 [0] 5 16" xfId="2655"/>
    <cellStyle name="쉼표 [0] 5 16 2" xfId="4194"/>
    <cellStyle name="쉼표 [0] 5 17" xfId="2656"/>
    <cellStyle name="쉼표 [0] 5 17 2" xfId="4195"/>
    <cellStyle name="쉼표 [0] 5 18" xfId="2657"/>
    <cellStyle name="쉼표 [0] 5 18 2" xfId="4196"/>
    <cellStyle name="쉼표 [0] 5 19" xfId="2658"/>
    <cellStyle name="쉼표 [0] 5 19 2" xfId="4197"/>
    <cellStyle name="쉼표 [0] 5 2" xfId="556"/>
    <cellStyle name="쉼표 [0] 5 2 10" xfId="557"/>
    <cellStyle name="쉼표 [0] 5 2 10 2" xfId="3980"/>
    <cellStyle name="쉼표 [0] 5 2 100" xfId="3681"/>
    <cellStyle name="쉼표 [0] 5 2 100 2" xfId="4404"/>
    <cellStyle name="쉼표 [0] 5 2 101" xfId="3766"/>
    <cellStyle name="쉼표 [0] 5 2 101 2" xfId="4419"/>
    <cellStyle name="쉼표 [0] 5 2 102" xfId="3691"/>
    <cellStyle name="쉼표 [0] 5 2 102 2" xfId="4409"/>
    <cellStyle name="쉼표 [0] 5 2 103" xfId="3822"/>
    <cellStyle name="쉼표 [0] 5 2 103 2" xfId="4427"/>
    <cellStyle name="쉼표 [0] 5 2 104" xfId="3834"/>
    <cellStyle name="쉼표 [0] 5 2 104 2" xfId="4438"/>
    <cellStyle name="쉼표 [0] 5 2 105" xfId="3827"/>
    <cellStyle name="쉼표 [0] 5 2 105 2" xfId="4431"/>
    <cellStyle name="쉼표 [0] 5 2 106" xfId="3839"/>
    <cellStyle name="쉼표 [0] 5 2 106 2" xfId="4443"/>
    <cellStyle name="쉼표 [0] 5 2 107" xfId="3876"/>
    <cellStyle name="쉼표 [0] 5 2 107 2" xfId="4476"/>
    <cellStyle name="쉼표 [0] 5 2 108" xfId="3858"/>
    <cellStyle name="쉼표 [0] 5 2 108 2" xfId="4458"/>
    <cellStyle name="쉼표 [0] 5 2 109" xfId="3882"/>
    <cellStyle name="쉼표 [0] 5 2 109 2" xfId="4482"/>
    <cellStyle name="쉼표 [0] 5 2 11" xfId="558"/>
    <cellStyle name="쉼표 [0] 5 2 11 2" xfId="3981"/>
    <cellStyle name="쉼표 [0] 5 2 110" xfId="3861"/>
    <cellStyle name="쉼표 [0] 5 2 110 2" xfId="4461"/>
    <cellStyle name="쉼표 [0] 5 2 111" xfId="3881"/>
    <cellStyle name="쉼표 [0] 5 2 111 2" xfId="4481"/>
    <cellStyle name="쉼표 [0] 5 2 112" xfId="3851"/>
    <cellStyle name="쉼표 [0] 5 2 112 2" xfId="4451"/>
    <cellStyle name="쉼표 [0] 5 2 113" xfId="3878"/>
    <cellStyle name="쉼표 [0] 5 2 113 2" xfId="4478"/>
    <cellStyle name="쉼표 [0] 5 2 114" xfId="3856"/>
    <cellStyle name="쉼표 [0] 5 2 114 2" xfId="4456"/>
    <cellStyle name="쉼표 [0] 5 2 115" xfId="3924"/>
    <cellStyle name="쉼표 [0] 5 2 115 2" xfId="4523"/>
    <cellStyle name="쉼표 [0] 5 2 116" xfId="3905"/>
    <cellStyle name="쉼표 [0] 5 2 116 2" xfId="4504"/>
    <cellStyle name="쉼표 [0] 5 2 117" xfId="3921"/>
    <cellStyle name="쉼표 [0] 5 2 117 2" xfId="4520"/>
    <cellStyle name="쉼표 [0] 5 2 118" xfId="3890"/>
    <cellStyle name="쉼표 [0] 5 2 118 2" xfId="4490"/>
    <cellStyle name="쉼표 [0] 5 2 119" xfId="3934"/>
    <cellStyle name="쉼표 [0] 5 2 119 2" xfId="4533"/>
    <cellStyle name="쉼표 [0] 5 2 12" xfId="559"/>
    <cellStyle name="쉼표 [0] 5 2 12 2" xfId="3982"/>
    <cellStyle name="쉼표 [0] 5 2 120" xfId="3897"/>
    <cellStyle name="쉼표 [0] 5 2 120 2" xfId="4496"/>
    <cellStyle name="쉼표 [0] 5 2 121" xfId="3943"/>
    <cellStyle name="쉼표 [0] 5 2 121 2" xfId="4542"/>
    <cellStyle name="쉼표 [0] 5 2 122" xfId="3912"/>
    <cellStyle name="쉼표 [0] 5 2 122 2" xfId="4511"/>
    <cellStyle name="쉼표 [0] 5 2 123" xfId="3940"/>
    <cellStyle name="쉼표 [0] 5 2 123 2" xfId="4539"/>
    <cellStyle name="쉼표 [0] 5 2 124" xfId="3892"/>
    <cellStyle name="쉼표 [0] 5 2 124 2" xfId="4492"/>
    <cellStyle name="쉼표 [0] 5 2 125" xfId="3933"/>
    <cellStyle name="쉼표 [0] 5 2 125 2" xfId="4532"/>
    <cellStyle name="쉼표 [0] 5 2 126" xfId="3901"/>
    <cellStyle name="쉼표 [0] 5 2 126 2" xfId="4500"/>
    <cellStyle name="쉼표 [0] 5 2 127" xfId="3979"/>
    <cellStyle name="쉼표 [0] 5 2 13" xfId="560"/>
    <cellStyle name="쉼표 [0] 5 2 13 2" xfId="3983"/>
    <cellStyle name="쉼표 [0] 5 2 14" xfId="561"/>
    <cellStyle name="쉼표 [0] 5 2 14 2" xfId="3984"/>
    <cellStyle name="쉼표 [0] 5 2 15" xfId="562"/>
    <cellStyle name="쉼표 [0] 5 2 15 2" xfId="3985"/>
    <cellStyle name="쉼표 [0] 5 2 16" xfId="2659"/>
    <cellStyle name="쉼표 [0] 5 2 16 2" xfId="4198"/>
    <cellStyle name="쉼표 [0] 5 2 17" xfId="2663"/>
    <cellStyle name="쉼표 [0] 5 2 17 2" xfId="4199"/>
    <cellStyle name="쉼표 [0] 5 2 18" xfId="2664"/>
    <cellStyle name="쉼표 [0] 5 2 18 2" xfId="4200"/>
    <cellStyle name="쉼표 [0] 5 2 19" xfId="2665"/>
    <cellStyle name="쉼표 [0] 5 2 19 2" xfId="4201"/>
    <cellStyle name="쉼표 [0] 5 2 2" xfId="563"/>
    <cellStyle name="쉼표 [0] 5 2 2 2" xfId="3986"/>
    <cellStyle name="쉼표 [0] 5 2 20" xfId="2667"/>
    <cellStyle name="쉼표 [0] 5 2 20 2" xfId="4202"/>
    <cellStyle name="쉼표 [0] 5 2 21" xfId="2668"/>
    <cellStyle name="쉼표 [0] 5 2 21 2" xfId="4203"/>
    <cellStyle name="쉼표 [0] 5 2 22" xfId="2669"/>
    <cellStyle name="쉼표 [0] 5 2 22 2" xfId="4204"/>
    <cellStyle name="쉼표 [0] 5 2 23" xfId="2670"/>
    <cellStyle name="쉼표 [0] 5 2 23 2" xfId="4205"/>
    <cellStyle name="쉼표 [0] 5 2 24" xfId="2671"/>
    <cellStyle name="쉼표 [0] 5 2 24 2" xfId="4206"/>
    <cellStyle name="쉼표 [0] 5 2 25" xfId="2672"/>
    <cellStyle name="쉼표 [0] 5 2 25 2" xfId="4207"/>
    <cellStyle name="쉼표 [0] 5 2 26" xfId="2673"/>
    <cellStyle name="쉼표 [0] 5 2 26 2" xfId="4208"/>
    <cellStyle name="쉼표 [0] 5 2 27" xfId="2674"/>
    <cellStyle name="쉼표 [0] 5 2 27 2" xfId="4209"/>
    <cellStyle name="쉼표 [0] 5 2 28" xfId="2675"/>
    <cellStyle name="쉼표 [0] 5 2 28 2" xfId="4210"/>
    <cellStyle name="쉼표 [0] 5 2 29" xfId="2676"/>
    <cellStyle name="쉼표 [0] 5 2 29 2" xfId="4211"/>
    <cellStyle name="쉼표 [0] 5 2 3" xfId="564"/>
    <cellStyle name="쉼표 [0] 5 2 3 2" xfId="3987"/>
    <cellStyle name="쉼표 [0] 5 2 30" xfId="2678"/>
    <cellStyle name="쉼표 [0] 5 2 30 2" xfId="4212"/>
    <cellStyle name="쉼표 [0] 5 2 31" xfId="2679"/>
    <cellStyle name="쉼표 [0] 5 2 31 2" xfId="4213"/>
    <cellStyle name="쉼표 [0] 5 2 32" xfId="2680"/>
    <cellStyle name="쉼표 [0] 5 2 32 2" xfId="4214"/>
    <cellStyle name="쉼표 [0] 5 2 33" xfId="2681"/>
    <cellStyle name="쉼표 [0] 5 2 33 2" xfId="4215"/>
    <cellStyle name="쉼표 [0] 5 2 34" xfId="2682"/>
    <cellStyle name="쉼표 [0] 5 2 34 2" xfId="4216"/>
    <cellStyle name="쉼표 [0] 5 2 35" xfId="2683"/>
    <cellStyle name="쉼표 [0] 5 2 35 2" xfId="4217"/>
    <cellStyle name="쉼표 [0] 5 2 36" xfId="2684"/>
    <cellStyle name="쉼표 [0] 5 2 36 2" xfId="4218"/>
    <cellStyle name="쉼표 [0] 5 2 37" xfId="2685"/>
    <cellStyle name="쉼표 [0] 5 2 37 2" xfId="4219"/>
    <cellStyle name="쉼표 [0] 5 2 38" xfId="2686"/>
    <cellStyle name="쉼표 [0] 5 2 38 2" xfId="4220"/>
    <cellStyle name="쉼표 [0] 5 2 39" xfId="2687"/>
    <cellStyle name="쉼표 [0] 5 2 39 2" xfId="4221"/>
    <cellStyle name="쉼표 [0] 5 2 4" xfId="565"/>
    <cellStyle name="쉼표 [0] 5 2 4 2" xfId="3988"/>
    <cellStyle name="쉼표 [0] 5 2 40" xfId="2688"/>
    <cellStyle name="쉼표 [0] 5 2 40 2" xfId="4222"/>
    <cellStyle name="쉼표 [0] 5 2 41" xfId="2689"/>
    <cellStyle name="쉼표 [0] 5 2 41 2" xfId="4223"/>
    <cellStyle name="쉼표 [0] 5 2 42" xfId="2690"/>
    <cellStyle name="쉼표 [0] 5 2 42 2" xfId="4224"/>
    <cellStyle name="쉼표 [0] 5 2 43" xfId="2691"/>
    <cellStyle name="쉼표 [0] 5 2 43 2" xfId="4225"/>
    <cellStyle name="쉼표 [0] 5 2 44" xfId="2692"/>
    <cellStyle name="쉼표 [0] 5 2 44 2" xfId="4226"/>
    <cellStyle name="쉼표 [0] 5 2 45" xfId="2693"/>
    <cellStyle name="쉼표 [0] 5 2 45 2" xfId="4227"/>
    <cellStyle name="쉼표 [0] 5 2 46" xfId="2694"/>
    <cellStyle name="쉼표 [0] 5 2 46 2" xfId="4228"/>
    <cellStyle name="쉼표 [0] 5 2 47" xfId="2695"/>
    <cellStyle name="쉼표 [0] 5 2 47 2" xfId="4229"/>
    <cellStyle name="쉼표 [0] 5 2 48" xfId="2696"/>
    <cellStyle name="쉼표 [0] 5 2 48 2" xfId="4230"/>
    <cellStyle name="쉼표 [0] 5 2 49" xfId="2697"/>
    <cellStyle name="쉼표 [0] 5 2 49 2" xfId="4231"/>
    <cellStyle name="쉼표 [0] 5 2 5" xfId="566"/>
    <cellStyle name="쉼표 [0] 5 2 5 2" xfId="3989"/>
    <cellStyle name="쉼표 [0] 5 2 50" xfId="2698"/>
    <cellStyle name="쉼표 [0] 5 2 50 2" xfId="4232"/>
    <cellStyle name="쉼표 [0] 5 2 51" xfId="2699"/>
    <cellStyle name="쉼표 [0] 5 2 51 2" xfId="4233"/>
    <cellStyle name="쉼표 [0] 5 2 52" xfId="2700"/>
    <cellStyle name="쉼표 [0] 5 2 52 2" xfId="4234"/>
    <cellStyle name="쉼표 [0] 5 2 53" xfId="2701"/>
    <cellStyle name="쉼표 [0] 5 2 53 2" xfId="4235"/>
    <cellStyle name="쉼표 [0] 5 2 54" xfId="2702"/>
    <cellStyle name="쉼표 [0] 5 2 54 2" xfId="4236"/>
    <cellStyle name="쉼표 [0] 5 2 55" xfId="2703"/>
    <cellStyle name="쉼표 [0] 5 2 55 2" xfId="4237"/>
    <cellStyle name="쉼표 [0] 5 2 56" xfId="2704"/>
    <cellStyle name="쉼표 [0] 5 2 56 2" xfId="4238"/>
    <cellStyle name="쉼표 [0] 5 2 57" xfId="2705"/>
    <cellStyle name="쉼표 [0] 5 2 57 2" xfId="4239"/>
    <cellStyle name="쉼표 [0] 5 2 58" xfId="2706"/>
    <cellStyle name="쉼표 [0] 5 2 58 2" xfId="4240"/>
    <cellStyle name="쉼표 [0] 5 2 59" xfId="2707"/>
    <cellStyle name="쉼표 [0] 5 2 59 2" xfId="4241"/>
    <cellStyle name="쉼표 [0] 5 2 6" xfId="567"/>
    <cellStyle name="쉼표 [0] 5 2 6 2" xfId="3990"/>
    <cellStyle name="쉼표 [0] 5 2 60" xfId="2708"/>
    <cellStyle name="쉼표 [0] 5 2 60 2" xfId="4242"/>
    <cellStyle name="쉼표 [0] 5 2 61" xfId="2709"/>
    <cellStyle name="쉼표 [0] 5 2 61 2" xfId="4243"/>
    <cellStyle name="쉼표 [0] 5 2 62" xfId="2710"/>
    <cellStyle name="쉼표 [0] 5 2 62 2" xfId="4244"/>
    <cellStyle name="쉼표 [0] 5 2 63" xfId="2711"/>
    <cellStyle name="쉼표 [0] 5 2 63 2" xfId="4245"/>
    <cellStyle name="쉼표 [0] 5 2 64" xfId="2712"/>
    <cellStyle name="쉼표 [0] 5 2 64 2" xfId="4246"/>
    <cellStyle name="쉼표 [0] 5 2 65" xfId="2713"/>
    <cellStyle name="쉼표 [0] 5 2 65 2" xfId="4247"/>
    <cellStyle name="쉼표 [0] 5 2 66" xfId="2714"/>
    <cellStyle name="쉼표 [0] 5 2 66 2" xfId="4248"/>
    <cellStyle name="쉼표 [0] 5 2 67" xfId="2715"/>
    <cellStyle name="쉼표 [0] 5 2 67 2" xfId="4249"/>
    <cellStyle name="쉼표 [0] 5 2 68" xfId="2716"/>
    <cellStyle name="쉼표 [0] 5 2 68 2" xfId="4250"/>
    <cellStyle name="쉼표 [0] 5 2 69" xfId="2717"/>
    <cellStyle name="쉼표 [0] 5 2 69 2" xfId="4251"/>
    <cellStyle name="쉼표 [0] 5 2 7" xfId="568"/>
    <cellStyle name="쉼표 [0] 5 2 7 2" xfId="3991"/>
    <cellStyle name="쉼표 [0] 5 2 70" xfId="2718"/>
    <cellStyle name="쉼표 [0] 5 2 70 2" xfId="4252"/>
    <cellStyle name="쉼표 [0] 5 2 71" xfId="2719"/>
    <cellStyle name="쉼표 [0] 5 2 71 2" xfId="4253"/>
    <cellStyle name="쉼표 [0] 5 2 72" xfId="2720"/>
    <cellStyle name="쉼표 [0] 5 2 72 2" xfId="4254"/>
    <cellStyle name="쉼표 [0] 5 2 73" xfId="2721"/>
    <cellStyle name="쉼표 [0] 5 2 73 2" xfId="4255"/>
    <cellStyle name="쉼표 [0] 5 2 74" xfId="2722"/>
    <cellStyle name="쉼표 [0] 5 2 74 2" xfId="4256"/>
    <cellStyle name="쉼표 [0] 5 2 75" xfId="2723"/>
    <cellStyle name="쉼표 [0] 5 2 75 2" xfId="4257"/>
    <cellStyle name="쉼표 [0] 5 2 76" xfId="2724"/>
    <cellStyle name="쉼표 [0] 5 2 76 2" xfId="4258"/>
    <cellStyle name="쉼표 [0] 5 2 77" xfId="2725"/>
    <cellStyle name="쉼표 [0] 5 2 77 2" xfId="4259"/>
    <cellStyle name="쉼표 [0] 5 2 78" xfId="2726"/>
    <cellStyle name="쉼표 [0] 5 2 78 2" xfId="4260"/>
    <cellStyle name="쉼표 [0] 5 2 79" xfId="2727"/>
    <cellStyle name="쉼표 [0] 5 2 79 2" xfId="4261"/>
    <cellStyle name="쉼표 [0] 5 2 8" xfId="569"/>
    <cellStyle name="쉼표 [0] 5 2 8 2" xfId="3992"/>
    <cellStyle name="쉼표 [0] 5 2 80" xfId="2728"/>
    <cellStyle name="쉼표 [0] 5 2 80 2" xfId="4262"/>
    <cellStyle name="쉼표 [0] 5 2 81" xfId="2729"/>
    <cellStyle name="쉼표 [0] 5 2 81 2" xfId="4263"/>
    <cellStyle name="쉼표 [0] 5 2 82" xfId="2730"/>
    <cellStyle name="쉼표 [0] 5 2 82 2" xfId="4264"/>
    <cellStyle name="쉼표 [0] 5 2 83" xfId="2731"/>
    <cellStyle name="쉼표 [0] 5 2 83 2" xfId="4265"/>
    <cellStyle name="쉼표 [0] 5 2 84" xfId="2732"/>
    <cellStyle name="쉼표 [0] 5 2 84 2" xfId="4266"/>
    <cellStyle name="쉼표 [0] 5 2 85" xfId="2733"/>
    <cellStyle name="쉼표 [0] 5 2 85 2" xfId="4267"/>
    <cellStyle name="쉼표 [0] 5 2 86" xfId="2734"/>
    <cellStyle name="쉼표 [0] 5 2 86 2" xfId="4268"/>
    <cellStyle name="쉼표 [0] 5 2 87" xfId="2735"/>
    <cellStyle name="쉼표 [0] 5 2 87 2" xfId="4269"/>
    <cellStyle name="쉼표 [0] 5 2 88" xfId="2736"/>
    <cellStyle name="쉼표 [0] 5 2 88 2" xfId="4270"/>
    <cellStyle name="쉼표 [0] 5 2 89" xfId="3551"/>
    <cellStyle name="쉼표 [0] 5 2 89 2" xfId="4396"/>
    <cellStyle name="쉼표 [0] 5 2 9" xfId="570"/>
    <cellStyle name="쉼표 [0] 5 2 9 2" xfId="3993"/>
    <cellStyle name="쉼표 [0] 5 2 90" xfId="3431"/>
    <cellStyle name="쉼표 [0] 5 2 90 2" xfId="4376"/>
    <cellStyle name="쉼표 [0] 5 2 91" xfId="3554"/>
    <cellStyle name="쉼표 [0] 5 2 91 2" xfId="4398"/>
    <cellStyle name="쉼표 [0] 5 2 92" xfId="3433"/>
    <cellStyle name="쉼표 [0] 5 2 92 2" xfId="4378"/>
    <cellStyle name="쉼표 [0] 5 2 93" xfId="3557"/>
    <cellStyle name="쉼표 [0] 5 2 93 2" xfId="4399"/>
    <cellStyle name="쉼표 [0] 5 2 94" xfId="3432"/>
    <cellStyle name="쉼표 [0] 5 2 94 2" xfId="4377"/>
    <cellStyle name="쉼표 [0] 5 2 95" xfId="1551"/>
    <cellStyle name="쉼표 [0] 5 2 95 2" xfId="4018"/>
    <cellStyle name="쉼표 [0] 5 2 96" xfId="3024"/>
    <cellStyle name="쉼표 [0] 5 2 96 2" xfId="4369"/>
    <cellStyle name="쉼표 [0] 5 2 97" xfId="1440"/>
    <cellStyle name="쉼표 [0] 5 2 97 2" xfId="4013"/>
    <cellStyle name="쉼표 [0] 5 2 98" xfId="3107"/>
    <cellStyle name="쉼표 [0] 5 2 98 2" xfId="4373"/>
    <cellStyle name="쉼표 [0] 5 2 99" xfId="3767"/>
    <cellStyle name="쉼표 [0] 5 2 99 2" xfId="4420"/>
    <cellStyle name="쉼표 [0] 5 20" xfId="2737"/>
    <cellStyle name="쉼표 [0] 5 20 2" xfId="4271"/>
    <cellStyle name="쉼표 [0] 5 21" xfId="2738"/>
    <cellStyle name="쉼표 [0] 5 21 2" xfId="4272"/>
    <cellStyle name="쉼표 [0] 5 22" xfId="2739"/>
    <cellStyle name="쉼표 [0] 5 22 2" xfId="4273"/>
    <cellStyle name="쉼표 [0] 5 23" xfId="2740"/>
    <cellStyle name="쉼표 [0] 5 23 2" xfId="4274"/>
    <cellStyle name="쉼표 [0] 5 24" xfId="2741"/>
    <cellStyle name="쉼표 [0] 5 24 2" xfId="4275"/>
    <cellStyle name="쉼표 [0] 5 25" xfId="2742"/>
    <cellStyle name="쉼표 [0] 5 25 2" xfId="4276"/>
    <cellStyle name="쉼표 [0] 5 26" xfId="2743"/>
    <cellStyle name="쉼표 [0] 5 26 2" xfId="4277"/>
    <cellStyle name="쉼표 [0] 5 27" xfId="2744"/>
    <cellStyle name="쉼표 [0] 5 27 2" xfId="4278"/>
    <cellStyle name="쉼표 [0] 5 28" xfId="2745"/>
    <cellStyle name="쉼표 [0] 5 28 2" xfId="4279"/>
    <cellStyle name="쉼표 [0] 5 29" xfId="2746"/>
    <cellStyle name="쉼표 [0] 5 29 2" xfId="4280"/>
    <cellStyle name="쉼표 [0] 5 3" xfId="571"/>
    <cellStyle name="쉼표 [0] 5 3 10" xfId="572"/>
    <cellStyle name="쉼표 [0] 5 3 10 2" xfId="3995"/>
    <cellStyle name="쉼표 [0] 5 3 100" xfId="3678"/>
    <cellStyle name="쉼표 [0] 5 3 100 2" xfId="4403"/>
    <cellStyle name="쉼표 [0] 5 3 101" xfId="3770"/>
    <cellStyle name="쉼표 [0] 5 3 101 2" xfId="4421"/>
    <cellStyle name="쉼표 [0] 5 3 102" xfId="3686"/>
    <cellStyle name="쉼표 [0] 5 3 102 2" xfId="4407"/>
    <cellStyle name="쉼표 [0] 5 3 103" xfId="3823"/>
    <cellStyle name="쉼표 [0] 5 3 103 2" xfId="4428"/>
    <cellStyle name="쉼표 [0] 5 3 104" xfId="3835"/>
    <cellStyle name="쉼표 [0] 5 3 104 2" xfId="4439"/>
    <cellStyle name="쉼표 [0] 5 3 105" xfId="3826"/>
    <cellStyle name="쉼표 [0] 5 3 105 2" xfId="4430"/>
    <cellStyle name="쉼표 [0] 5 3 106" xfId="3840"/>
    <cellStyle name="쉼표 [0] 5 3 106 2" xfId="4444"/>
    <cellStyle name="쉼표 [0] 5 3 107" xfId="3877"/>
    <cellStyle name="쉼표 [0] 5 3 107 2" xfId="4477"/>
    <cellStyle name="쉼표 [0] 5 3 108" xfId="3857"/>
    <cellStyle name="쉼표 [0] 5 3 108 2" xfId="4457"/>
    <cellStyle name="쉼표 [0] 5 3 109" xfId="3884"/>
    <cellStyle name="쉼표 [0] 5 3 109 2" xfId="4484"/>
    <cellStyle name="쉼표 [0] 5 3 11" xfId="573"/>
    <cellStyle name="쉼표 [0] 5 3 11 2" xfId="3996"/>
    <cellStyle name="쉼표 [0] 5 3 110" xfId="3859"/>
    <cellStyle name="쉼표 [0] 5 3 110 2" xfId="4459"/>
    <cellStyle name="쉼표 [0] 5 3 111" xfId="3880"/>
    <cellStyle name="쉼표 [0] 5 3 111 2" xfId="4480"/>
    <cellStyle name="쉼표 [0] 5 3 112" xfId="3852"/>
    <cellStyle name="쉼표 [0] 5 3 112 2" xfId="4452"/>
    <cellStyle name="쉼표 [0] 5 3 113" xfId="3879"/>
    <cellStyle name="쉼표 [0] 5 3 113 2" xfId="4479"/>
    <cellStyle name="쉼표 [0] 5 3 114" xfId="3855"/>
    <cellStyle name="쉼표 [0] 5 3 114 2" xfId="4455"/>
    <cellStyle name="쉼표 [0] 5 3 115" xfId="3925"/>
    <cellStyle name="쉼표 [0] 5 3 115 2" xfId="4524"/>
    <cellStyle name="쉼표 [0] 5 3 116" xfId="3903"/>
    <cellStyle name="쉼표 [0] 5 3 116 2" xfId="4502"/>
    <cellStyle name="쉼표 [0] 5 3 117" xfId="3935"/>
    <cellStyle name="쉼표 [0] 5 3 117 2" xfId="4534"/>
    <cellStyle name="쉼표 [0] 5 3 118" xfId="3887"/>
    <cellStyle name="쉼표 [0] 5 3 118 2" xfId="4487"/>
    <cellStyle name="쉼표 [0] 5 3 119" xfId="3923"/>
    <cellStyle name="쉼표 [0] 5 3 119 2" xfId="4522"/>
    <cellStyle name="쉼표 [0] 5 3 12" xfId="574"/>
    <cellStyle name="쉼표 [0] 5 3 12 2" xfId="3997"/>
    <cellStyle name="쉼표 [0] 5 3 120" xfId="3896"/>
    <cellStyle name="쉼표 [0] 5 3 120 2" xfId="4495"/>
    <cellStyle name="쉼표 [0] 5 3 121" xfId="3941"/>
    <cellStyle name="쉼표 [0] 5 3 121 2" xfId="4540"/>
    <cellStyle name="쉼표 [0] 5 3 122" xfId="3911"/>
    <cellStyle name="쉼표 [0] 5 3 122 2" xfId="4510"/>
    <cellStyle name="쉼표 [0] 5 3 123" xfId="3926"/>
    <cellStyle name="쉼표 [0] 5 3 123 2" xfId="4525"/>
    <cellStyle name="쉼표 [0] 5 3 124" xfId="3914"/>
    <cellStyle name="쉼표 [0] 5 3 124 2" xfId="4513"/>
    <cellStyle name="쉼표 [0] 5 3 125" xfId="3894"/>
    <cellStyle name="쉼표 [0] 5 3 125 2" xfId="4494"/>
    <cellStyle name="쉼표 [0] 5 3 126" xfId="3889"/>
    <cellStyle name="쉼표 [0] 5 3 126 2" xfId="4489"/>
    <cellStyle name="쉼표 [0] 5 3 127" xfId="3994"/>
    <cellStyle name="쉼표 [0] 5 3 13" xfId="575"/>
    <cellStyle name="쉼표 [0] 5 3 13 2" xfId="3998"/>
    <cellStyle name="쉼표 [0] 5 3 14" xfId="576"/>
    <cellStyle name="쉼표 [0] 5 3 14 2" xfId="3999"/>
    <cellStyle name="쉼표 [0] 5 3 15" xfId="577"/>
    <cellStyle name="쉼표 [0] 5 3 15 2" xfId="4000"/>
    <cellStyle name="쉼표 [0] 5 3 16" xfId="2747"/>
    <cellStyle name="쉼표 [0] 5 3 16 2" xfId="4281"/>
    <cellStyle name="쉼표 [0] 5 3 17" xfId="2752"/>
    <cellStyle name="쉼표 [0] 5 3 17 2" xfId="4282"/>
    <cellStyle name="쉼표 [0] 5 3 18" xfId="2753"/>
    <cellStyle name="쉼표 [0] 5 3 18 2" xfId="4283"/>
    <cellStyle name="쉼표 [0] 5 3 19" xfId="2754"/>
    <cellStyle name="쉼표 [0] 5 3 19 2" xfId="4284"/>
    <cellStyle name="쉼표 [0] 5 3 2" xfId="578"/>
    <cellStyle name="쉼표 [0] 5 3 2 2" xfId="4001"/>
    <cellStyle name="쉼표 [0] 5 3 20" xfId="2755"/>
    <cellStyle name="쉼표 [0] 5 3 20 2" xfId="4285"/>
    <cellStyle name="쉼표 [0] 5 3 21" xfId="2756"/>
    <cellStyle name="쉼표 [0] 5 3 21 2" xfId="4286"/>
    <cellStyle name="쉼표 [0] 5 3 22" xfId="2757"/>
    <cellStyle name="쉼표 [0] 5 3 22 2" xfId="4287"/>
    <cellStyle name="쉼표 [0] 5 3 23" xfId="2758"/>
    <cellStyle name="쉼표 [0] 5 3 23 2" xfId="4288"/>
    <cellStyle name="쉼표 [0] 5 3 24" xfId="2759"/>
    <cellStyle name="쉼표 [0] 5 3 24 2" xfId="4289"/>
    <cellStyle name="쉼표 [0] 5 3 25" xfId="2760"/>
    <cellStyle name="쉼표 [0] 5 3 25 2" xfId="4290"/>
    <cellStyle name="쉼표 [0] 5 3 26" xfId="2761"/>
    <cellStyle name="쉼표 [0] 5 3 26 2" xfId="4291"/>
    <cellStyle name="쉼표 [0] 5 3 27" xfId="2762"/>
    <cellStyle name="쉼표 [0] 5 3 27 2" xfId="4292"/>
    <cellStyle name="쉼표 [0] 5 3 28" xfId="2763"/>
    <cellStyle name="쉼표 [0] 5 3 28 2" xfId="4293"/>
    <cellStyle name="쉼표 [0] 5 3 29" xfId="2764"/>
    <cellStyle name="쉼표 [0] 5 3 29 2" xfId="4294"/>
    <cellStyle name="쉼표 [0] 5 3 3" xfId="579"/>
    <cellStyle name="쉼표 [0] 5 3 3 2" xfId="4002"/>
    <cellStyle name="쉼표 [0] 5 3 30" xfId="2765"/>
    <cellStyle name="쉼표 [0] 5 3 30 2" xfId="4295"/>
    <cellStyle name="쉼표 [0] 5 3 31" xfId="2766"/>
    <cellStyle name="쉼표 [0] 5 3 31 2" xfId="4296"/>
    <cellStyle name="쉼표 [0] 5 3 32" xfId="2767"/>
    <cellStyle name="쉼표 [0] 5 3 32 2" xfId="4297"/>
    <cellStyle name="쉼표 [0] 5 3 33" xfId="2768"/>
    <cellStyle name="쉼표 [0] 5 3 33 2" xfId="4298"/>
    <cellStyle name="쉼표 [0] 5 3 34" xfId="2769"/>
    <cellStyle name="쉼표 [0] 5 3 34 2" xfId="4299"/>
    <cellStyle name="쉼표 [0] 5 3 35" xfId="2770"/>
    <cellStyle name="쉼표 [0] 5 3 35 2" xfId="4300"/>
    <cellStyle name="쉼표 [0] 5 3 36" xfId="2771"/>
    <cellStyle name="쉼표 [0] 5 3 36 2" xfId="4301"/>
    <cellStyle name="쉼표 [0] 5 3 37" xfId="2772"/>
    <cellStyle name="쉼표 [0] 5 3 37 2" xfId="4302"/>
    <cellStyle name="쉼표 [0] 5 3 38" xfId="2773"/>
    <cellStyle name="쉼표 [0] 5 3 38 2" xfId="4303"/>
    <cellStyle name="쉼표 [0] 5 3 39" xfId="2774"/>
    <cellStyle name="쉼표 [0] 5 3 39 2" xfId="4304"/>
    <cellStyle name="쉼표 [0] 5 3 4" xfId="580"/>
    <cellStyle name="쉼표 [0] 5 3 4 2" xfId="4003"/>
    <cellStyle name="쉼표 [0] 5 3 40" xfId="2775"/>
    <cellStyle name="쉼표 [0] 5 3 40 2" xfId="4305"/>
    <cellStyle name="쉼표 [0] 5 3 41" xfId="2776"/>
    <cellStyle name="쉼표 [0] 5 3 41 2" xfId="4306"/>
    <cellStyle name="쉼표 [0] 5 3 42" xfId="2777"/>
    <cellStyle name="쉼표 [0] 5 3 42 2" xfId="4307"/>
    <cellStyle name="쉼표 [0] 5 3 43" xfId="2778"/>
    <cellStyle name="쉼표 [0] 5 3 43 2" xfId="4308"/>
    <cellStyle name="쉼표 [0] 5 3 44" xfId="2779"/>
    <cellStyle name="쉼표 [0] 5 3 44 2" xfId="4309"/>
    <cellStyle name="쉼표 [0] 5 3 45" xfId="2780"/>
    <cellStyle name="쉼표 [0] 5 3 45 2" xfId="4310"/>
    <cellStyle name="쉼표 [0] 5 3 46" xfId="2781"/>
    <cellStyle name="쉼표 [0] 5 3 46 2" xfId="4311"/>
    <cellStyle name="쉼표 [0] 5 3 47" xfId="2782"/>
    <cellStyle name="쉼표 [0] 5 3 47 2" xfId="4312"/>
    <cellStyle name="쉼표 [0] 5 3 48" xfId="2783"/>
    <cellStyle name="쉼표 [0] 5 3 48 2" xfId="4313"/>
    <cellStyle name="쉼표 [0] 5 3 49" xfId="2784"/>
    <cellStyle name="쉼표 [0] 5 3 49 2" xfId="4314"/>
    <cellStyle name="쉼표 [0] 5 3 5" xfId="581"/>
    <cellStyle name="쉼표 [0] 5 3 5 2" xfId="4004"/>
    <cellStyle name="쉼표 [0] 5 3 50" xfId="2785"/>
    <cellStyle name="쉼표 [0] 5 3 50 2" xfId="4315"/>
    <cellStyle name="쉼표 [0] 5 3 51" xfId="2786"/>
    <cellStyle name="쉼표 [0] 5 3 51 2" xfId="4316"/>
    <cellStyle name="쉼표 [0] 5 3 52" xfId="2787"/>
    <cellStyle name="쉼표 [0] 5 3 52 2" xfId="4317"/>
    <cellStyle name="쉼표 [0] 5 3 53" xfId="2788"/>
    <cellStyle name="쉼표 [0] 5 3 53 2" xfId="4318"/>
    <cellStyle name="쉼표 [0] 5 3 54" xfId="2789"/>
    <cellStyle name="쉼표 [0] 5 3 54 2" xfId="4319"/>
    <cellStyle name="쉼표 [0] 5 3 55" xfId="2790"/>
    <cellStyle name="쉼표 [0] 5 3 55 2" xfId="4320"/>
    <cellStyle name="쉼표 [0] 5 3 56" xfId="2791"/>
    <cellStyle name="쉼표 [0] 5 3 56 2" xfId="4321"/>
    <cellStyle name="쉼표 [0] 5 3 57" xfId="2792"/>
    <cellStyle name="쉼표 [0] 5 3 57 2" xfId="4322"/>
    <cellStyle name="쉼표 [0] 5 3 58" xfId="2793"/>
    <cellStyle name="쉼표 [0] 5 3 58 2" xfId="4323"/>
    <cellStyle name="쉼표 [0] 5 3 59" xfId="2794"/>
    <cellStyle name="쉼표 [0] 5 3 59 2" xfId="4324"/>
    <cellStyle name="쉼표 [0] 5 3 6" xfId="582"/>
    <cellStyle name="쉼표 [0] 5 3 6 2" xfId="4005"/>
    <cellStyle name="쉼표 [0] 5 3 60" xfId="2795"/>
    <cellStyle name="쉼표 [0] 5 3 60 2" xfId="4325"/>
    <cellStyle name="쉼표 [0] 5 3 61" xfId="2796"/>
    <cellStyle name="쉼표 [0] 5 3 61 2" xfId="4326"/>
    <cellStyle name="쉼표 [0] 5 3 62" xfId="2797"/>
    <cellStyle name="쉼표 [0] 5 3 62 2" xfId="4327"/>
    <cellStyle name="쉼표 [0] 5 3 63" xfId="2798"/>
    <cellStyle name="쉼표 [0] 5 3 63 2" xfId="4328"/>
    <cellStyle name="쉼표 [0] 5 3 64" xfId="2799"/>
    <cellStyle name="쉼표 [0] 5 3 64 2" xfId="4329"/>
    <cellStyle name="쉼표 [0] 5 3 65" xfId="2800"/>
    <cellStyle name="쉼표 [0] 5 3 65 2" xfId="4330"/>
    <cellStyle name="쉼표 [0] 5 3 66" xfId="2801"/>
    <cellStyle name="쉼표 [0] 5 3 66 2" xfId="4331"/>
    <cellStyle name="쉼표 [0] 5 3 67" xfId="2802"/>
    <cellStyle name="쉼표 [0] 5 3 67 2" xfId="4332"/>
    <cellStyle name="쉼표 [0] 5 3 68" xfId="2803"/>
    <cellStyle name="쉼표 [0] 5 3 68 2" xfId="4333"/>
    <cellStyle name="쉼표 [0] 5 3 69" xfId="2804"/>
    <cellStyle name="쉼표 [0] 5 3 69 2" xfId="4334"/>
    <cellStyle name="쉼표 [0] 5 3 7" xfId="583"/>
    <cellStyle name="쉼표 [0] 5 3 7 2" xfId="4006"/>
    <cellStyle name="쉼표 [0] 5 3 70" xfId="2806"/>
    <cellStyle name="쉼표 [0] 5 3 70 2" xfId="4335"/>
    <cellStyle name="쉼표 [0] 5 3 71" xfId="2807"/>
    <cellStyle name="쉼표 [0] 5 3 71 2" xfId="4336"/>
    <cellStyle name="쉼표 [0] 5 3 72" xfId="2808"/>
    <cellStyle name="쉼표 [0] 5 3 72 2" xfId="4337"/>
    <cellStyle name="쉼표 [0] 5 3 73" xfId="2809"/>
    <cellStyle name="쉼표 [0] 5 3 73 2" xfId="4338"/>
    <cellStyle name="쉼표 [0] 5 3 74" xfId="2810"/>
    <cellStyle name="쉼표 [0] 5 3 74 2" xfId="4339"/>
    <cellStyle name="쉼표 [0] 5 3 75" xfId="2811"/>
    <cellStyle name="쉼표 [0] 5 3 75 2" xfId="4340"/>
    <cellStyle name="쉼표 [0] 5 3 76" xfId="2812"/>
    <cellStyle name="쉼표 [0] 5 3 76 2" xfId="4341"/>
    <cellStyle name="쉼표 [0] 5 3 77" xfId="2813"/>
    <cellStyle name="쉼표 [0] 5 3 77 2" xfId="4342"/>
    <cellStyle name="쉼표 [0] 5 3 78" xfId="2814"/>
    <cellStyle name="쉼표 [0] 5 3 78 2" xfId="4343"/>
    <cellStyle name="쉼표 [0] 5 3 79" xfId="2815"/>
    <cellStyle name="쉼표 [0] 5 3 79 2" xfId="4344"/>
    <cellStyle name="쉼표 [0] 5 3 8" xfId="584"/>
    <cellStyle name="쉼표 [0] 5 3 8 2" xfId="4007"/>
    <cellStyle name="쉼표 [0] 5 3 80" xfId="2817"/>
    <cellStyle name="쉼표 [0] 5 3 80 2" xfId="4345"/>
    <cellStyle name="쉼표 [0] 5 3 81" xfId="2818"/>
    <cellStyle name="쉼표 [0] 5 3 81 2" xfId="4346"/>
    <cellStyle name="쉼표 [0] 5 3 82" xfId="2819"/>
    <cellStyle name="쉼표 [0] 5 3 82 2" xfId="4347"/>
    <cellStyle name="쉼표 [0] 5 3 83" xfId="2820"/>
    <cellStyle name="쉼표 [0] 5 3 83 2" xfId="4348"/>
    <cellStyle name="쉼표 [0] 5 3 84" xfId="2821"/>
    <cellStyle name="쉼표 [0] 5 3 84 2" xfId="4349"/>
    <cellStyle name="쉼표 [0] 5 3 85" xfId="2822"/>
    <cellStyle name="쉼표 [0] 5 3 85 2" xfId="4350"/>
    <cellStyle name="쉼표 [0] 5 3 86" xfId="2823"/>
    <cellStyle name="쉼표 [0] 5 3 86 2" xfId="4351"/>
    <cellStyle name="쉼표 [0] 5 3 87" xfId="2824"/>
    <cellStyle name="쉼표 [0] 5 3 87 2" xfId="4352"/>
    <cellStyle name="쉼표 [0] 5 3 88" xfId="2825"/>
    <cellStyle name="쉼표 [0] 5 3 88 2" xfId="4353"/>
    <cellStyle name="쉼표 [0] 5 3 89" xfId="3559"/>
    <cellStyle name="쉼표 [0] 5 3 89 2" xfId="4400"/>
    <cellStyle name="쉼표 [0] 5 3 9" xfId="585"/>
    <cellStyle name="쉼표 [0] 5 3 9 2" xfId="4008"/>
    <cellStyle name="쉼표 [0] 5 3 90" xfId="786"/>
    <cellStyle name="쉼표 [0] 5 3 90 2" xfId="4010"/>
    <cellStyle name="쉼표 [0] 5 3 91" xfId="3562"/>
    <cellStyle name="쉼표 [0] 5 3 91 2" xfId="4401"/>
    <cellStyle name="쉼표 [0] 5 3 92" xfId="785"/>
    <cellStyle name="쉼표 [0] 5 3 92 2" xfId="4009"/>
    <cellStyle name="쉼표 [0] 5 3 93" xfId="3565"/>
    <cellStyle name="쉼표 [0] 5 3 93 2" xfId="4402"/>
    <cellStyle name="쉼표 [0] 5 3 94" xfId="799"/>
    <cellStyle name="쉼표 [0] 5 3 94 2" xfId="4011"/>
    <cellStyle name="쉼표 [0] 5 3 95" xfId="1496"/>
    <cellStyle name="쉼표 [0] 5 3 95 2" xfId="4016"/>
    <cellStyle name="쉼표 [0] 5 3 96" xfId="3089"/>
    <cellStyle name="쉼표 [0] 5 3 96 2" xfId="4372"/>
    <cellStyle name="쉼표 [0] 5 3 97" xfId="1384"/>
    <cellStyle name="쉼표 [0] 5 3 97 2" xfId="4012"/>
    <cellStyle name="쉼표 [0] 5 3 98" xfId="3165"/>
    <cellStyle name="쉼표 [0] 5 3 98 2" xfId="4374"/>
    <cellStyle name="쉼표 [0] 5 3 99" xfId="3773"/>
    <cellStyle name="쉼표 [0] 5 3 99 2" xfId="4422"/>
    <cellStyle name="쉼표 [0] 5 30" xfId="2826"/>
    <cellStyle name="쉼표 [0] 5 30 2" xfId="4354"/>
    <cellStyle name="쉼표 [0] 5 31" xfId="2827"/>
    <cellStyle name="쉼표 [0] 5 31 2" xfId="4355"/>
    <cellStyle name="쉼표 [0] 5 32" xfId="2828"/>
    <cellStyle name="쉼표 [0] 5 32 2" xfId="4356"/>
    <cellStyle name="쉼표 [0] 5 33" xfId="2829"/>
    <cellStyle name="쉼표 [0] 5 33 2" xfId="4357"/>
    <cellStyle name="쉼표 [0] 5 34" xfId="2830"/>
    <cellStyle name="쉼표 [0] 5 34 2" xfId="4358"/>
    <cellStyle name="쉼표 [0] 5 35" xfId="3289"/>
    <cellStyle name="쉼표 [0] 5 35 2" xfId="4375"/>
    <cellStyle name="쉼표 [0] 5 36" xfId="3816"/>
    <cellStyle name="쉼표 [0] 5 36 2" xfId="4423"/>
    <cellStyle name="쉼표 [0] 5 37" xfId="2205"/>
    <cellStyle name="쉼표 [0] 5 37 2" xfId="4022"/>
    <cellStyle name="쉼표 [0] 5 38" xfId="4429"/>
    <cellStyle name="쉼표 [0] 5 4" xfId="2831"/>
    <cellStyle name="쉼표 [0] 5 4 2" xfId="4359"/>
    <cellStyle name="쉼표 [0] 5 5" xfId="2832"/>
    <cellStyle name="쉼표 [0] 5 5 2" xfId="4360"/>
    <cellStyle name="쉼표 [0] 5 6" xfId="2833"/>
    <cellStyle name="쉼표 [0] 5 6 2" xfId="4361"/>
    <cellStyle name="쉼표 [0] 5 7" xfId="2834"/>
    <cellStyle name="쉼표 [0] 5 7 2" xfId="4362"/>
    <cellStyle name="쉼표 [0] 5 8" xfId="2835"/>
    <cellStyle name="쉼표 [0] 5 8 2" xfId="4363"/>
    <cellStyle name="쉼표 [0] 5 9" xfId="2836"/>
    <cellStyle name="쉼표 [0] 5 9 2" xfId="4364"/>
    <cellStyle name="쉼표 [0] 6" xfId="3950"/>
    <cellStyle name="쉼표 [0] 6 2" xfId="4548"/>
    <cellStyle name="쉼표 [0] 7" xfId="3951"/>
    <cellStyle name="쉼표 [0] 8" xfId="4550"/>
    <cellStyle name="쉼표 [0] 8 2" xfId="4553"/>
    <cellStyle name="쉼표 [0] 8 2 2" xfId="4559"/>
    <cellStyle name="쉼표 [0] 8 2 2 2" xfId="4562"/>
    <cellStyle name="쉼표 [0] 8 2 2 3" xfId="4563"/>
    <cellStyle name="쉼표 [0] 8 2 3" xfId="4564"/>
    <cellStyle name="쉼표 [0] 8 2 4" xfId="4565"/>
    <cellStyle name="쉼표 [0] 8 3" xfId="4556"/>
    <cellStyle name="쉼표 [0] 8 3 2" xfId="4566"/>
    <cellStyle name="쉼표 [0] 8 3 3" xfId="4567"/>
    <cellStyle name="쉼표 [0] 8 4" xfId="4568"/>
    <cellStyle name="쉼표 [0] 8 5" xfId="4569"/>
    <cellStyle name="쉼표 [0] 9" xfId="4561"/>
    <cellStyle name="연결된 셀 2" xfId="586"/>
    <cellStyle name="연결된 셀 2 10" xfId="587"/>
    <cellStyle name="연결된 셀 2 11" xfId="588"/>
    <cellStyle name="연결된 셀 2 12" xfId="589"/>
    <cellStyle name="연결된 셀 2 13" xfId="590"/>
    <cellStyle name="연결된 셀 2 14" xfId="591"/>
    <cellStyle name="연결된 셀 2 15" xfId="592"/>
    <cellStyle name="연결된 셀 2 16" xfId="593"/>
    <cellStyle name="연결된 셀 2 17" xfId="594"/>
    <cellStyle name="연결된 셀 2 18" xfId="2837"/>
    <cellStyle name="연결된 셀 2 19" xfId="2840"/>
    <cellStyle name="연결된 셀 2 2" xfId="595"/>
    <cellStyle name="연결된 셀 2 20" xfId="2842"/>
    <cellStyle name="연결된 셀 2 21" xfId="2843"/>
    <cellStyle name="연결된 셀 2 22" xfId="2844"/>
    <cellStyle name="연결된 셀 2 23" xfId="2845"/>
    <cellStyle name="연결된 셀 2 24" xfId="2846"/>
    <cellStyle name="연결된 셀 2 25" xfId="2847"/>
    <cellStyle name="연결된 셀 2 26" xfId="2848"/>
    <cellStyle name="연결된 셀 2 27" xfId="2849"/>
    <cellStyle name="연결된 셀 2 28" xfId="2850"/>
    <cellStyle name="연결된 셀 2 29" xfId="2851"/>
    <cellStyle name="연결된 셀 2 3" xfId="596"/>
    <cellStyle name="연결된 셀 2 30" xfId="2852"/>
    <cellStyle name="연결된 셀 2 31" xfId="2853"/>
    <cellStyle name="연결된 셀 2 32" xfId="2854"/>
    <cellStyle name="연결된 셀 2 33" xfId="2855"/>
    <cellStyle name="연결된 셀 2 34" xfId="2856"/>
    <cellStyle name="연결된 셀 2 35" xfId="2857"/>
    <cellStyle name="연결된 셀 2 36" xfId="2858"/>
    <cellStyle name="연결된 셀 2 37" xfId="2859"/>
    <cellStyle name="연결된 셀 2 38" xfId="2860"/>
    <cellStyle name="연결된 셀 2 39" xfId="2861"/>
    <cellStyle name="연결된 셀 2 4" xfId="597"/>
    <cellStyle name="연결된 셀 2 40" xfId="2863"/>
    <cellStyle name="연결된 셀 2 41" xfId="2864"/>
    <cellStyle name="연결된 셀 2 42" xfId="2865"/>
    <cellStyle name="연결된 셀 2 43" xfId="2866"/>
    <cellStyle name="연결된 셀 2 44" xfId="2867"/>
    <cellStyle name="연결된 셀 2 45" xfId="2868"/>
    <cellStyle name="연결된 셀 2 46" xfId="2869"/>
    <cellStyle name="연결된 셀 2 47" xfId="2870"/>
    <cellStyle name="연결된 셀 2 48" xfId="2871"/>
    <cellStyle name="연결된 셀 2 49" xfId="2872"/>
    <cellStyle name="연결된 셀 2 5" xfId="598"/>
    <cellStyle name="연결된 셀 2 50" xfId="2873"/>
    <cellStyle name="연결된 셀 2 51" xfId="2874"/>
    <cellStyle name="연결된 셀 2 52" xfId="2875"/>
    <cellStyle name="연결된 셀 2 53" xfId="2876"/>
    <cellStyle name="연결된 셀 2 54" xfId="2877"/>
    <cellStyle name="연결된 셀 2 55" xfId="2878"/>
    <cellStyle name="연결된 셀 2 56" xfId="2879"/>
    <cellStyle name="연결된 셀 2 57" xfId="2880"/>
    <cellStyle name="연결된 셀 2 58" xfId="2881"/>
    <cellStyle name="연결된 셀 2 59" xfId="2882"/>
    <cellStyle name="연결된 셀 2 6" xfId="599"/>
    <cellStyle name="연결된 셀 2 60" xfId="2883"/>
    <cellStyle name="연결된 셀 2 61" xfId="2884"/>
    <cellStyle name="연결된 셀 2 62" xfId="2885"/>
    <cellStyle name="연결된 셀 2 63" xfId="2886"/>
    <cellStyle name="연결된 셀 2 64" xfId="2887"/>
    <cellStyle name="연결된 셀 2 65" xfId="2888"/>
    <cellStyle name="연결된 셀 2 66" xfId="2889"/>
    <cellStyle name="연결된 셀 2 67" xfId="3566"/>
    <cellStyle name="연결된 셀 2 68" xfId="1109"/>
    <cellStyle name="연결된 셀 2 69" xfId="3569"/>
    <cellStyle name="연결된 셀 2 7" xfId="600"/>
    <cellStyle name="연결된 셀 2 70" xfId="1110"/>
    <cellStyle name="연결된 셀 2 71" xfId="3576"/>
    <cellStyle name="연결된 셀 2 72" xfId="1145"/>
    <cellStyle name="연결된 셀 2 73" xfId="1453"/>
    <cellStyle name="연결된 셀 2 74" xfId="3144"/>
    <cellStyle name="연결된 셀 2 75" xfId="1326"/>
    <cellStyle name="연결된 셀 2 76" xfId="3220"/>
    <cellStyle name="연결된 셀 2 77" xfId="3779"/>
    <cellStyle name="연결된 셀 2 78" xfId="3674"/>
    <cellStyle name="연결된 셀 2 79" xfId="3774"/>
    <cellStyle name="연결된 셀 2 8" xfId="601"/>
    <cellStyle name="연결된 셀 2 80" xfId="3653"/>
    <cellStyle name="연결된 셀 2 9" xfId="602"/>
    <cellStyle name="요약 2" xfId="603"/>
    <cellStyle name="요약 2 10" xfId="604"/>
    <cellStyle name="요약 2 11" xfId="605"/>
    <cellStyle name="요약 2 12" xfId="606"/>
    <cellStyle name="요약 2 13" xfId="607"/>
    <cellStyle name="요약 2 14" xfId="608"/>
    <cellStyle name="요약 2 15" xfId="609"/>
    <cellStyle name="요약 2 16" xfId="610"/>
    <cellStyle name="요약 2 17" xfId="611"/>
    <cellStyle name="요약 2 18" xfId="2890"/>
    <cellStyle name="요약 2 19" xfId="2894"/>
    <cellStyle name="요약 2 2" xfId="612"/>
    <cellStyle name="요약 2 20" xfId="2895"/>
    <cellStyle name="요약 2 21" xfId="2896"/>
    <cellStyle name="요약 2 22" xfId="2897"/>
    <cellStyle name="요약 2 23" xfId="2898"/>
    <cellStyle name="요약 2 24" xfId="2899"/>
    <cellStyle name="요약 2 25" xfId="2900"/>
    <cellStyle name="요약 2 26" xfId="2901"/>
    <cellStyle name="요약 2 27" xfId="2902"/>
    <cellStyle name="요약 2 28" xfId="2903"/>
    <cellStyle name="요약 2 29" xfId="2904"/>
    <cellStyle name="요약 2 3" xfId="613"/>
    <cellStyle name="요약 2 30" xfId="2906"/>
    <cellStyle name="요약 2 31" xfId="2907"/>
    <cellStyle name="요약 2 32" xfId="2908"/>
    <cellStyle name="요약 2 33" xfId="2909"/>
    <cellStyle name="요약 2 34" xfId="2910"/>
    <cellStyle name="요약 2 35" xfId="2911"/>
    <cellStyle name="요약 2 36" xfId="2912"/>
    <cellStyle name="요약 2 37" xfId="2913"/>
    <cellStyle name="요약 2 38" xfId="2914"/>
    <cellStyle name="요약 2 39" xfId="2915"/>
    <cellStyle name="요약 2 4" xfId="614"/>
    <cellStyle name="요약 2 40" xfId="2917"/>
    <cellStyle name="요약 2 41" xfId="2918"/>
    <cellStyle name="요약 2 42" xfId="2919"/>
    <cellStyle name="요약 2 43" xfId="2920"/>
    <cellStyle name="요약 2 44" xfId="2921"/>
    <cellStyle name="요약 2 45" xfId="2922"/>
    <cellStyle name="요약 2 46" xfId="2923"/>
    <cellStyle name="요약 2 47" xfId="2924"/>
    <cellStyle name="요약 2 48" xfId="2925"/>
    <cellStyle name="요약 2 49" xfId="2926"/>
    <cellStyle name="요약 2 5" xfId="615"/>
    <cellStyle name="요약 2 50" xfId="2927"/>
    <cellStyle name="요약 2 51" xfId="2928"/>
    <cellStyle name="요약 2 52" xfId="2929"/>
    <cellStyle name="요약 2 53" xfId="2930"/>
    <cellStyle name="요약 2 54" xfId="2931"/>
    <cellStyle name="요약 2 55" xfId="2932"/>
    <cellStyle name="요약 2 56" xfId="2933"/>
    <cellStyle name="요약 2 57" xfId="2934"/>
    <cellStyle name="요약 2 58" xfId="2935"/>
    <cellStyle name="요약 2 59" xfId="2936"/>
    <cellStyle name="요약 2 6" xfId="616"/>
    <cellStyle name="요약 2 60" xfId="2937"/>
    <cellStyle name="요약 2 61" xfId="2938"/>
    <cellStyle name="요약 2 62" xfId="2939"/>
    <cellStyle name="요약 2 63" xfId="2940"/>
    <cellStyle name="요약 2 64" xfId="2941"/>
    <cellStyle name="요약 2 65" xfId="2942"/>
    <cellStyle name="요약 2 66" xfId="2943"/>
    <cellStyle name="요약 2 67" xfId="3571"/>
    <cellStyle name="요약 2 68" xfId="1327"/>
    <cellStyle name="요약 2 69" xfId="3580"/>
    <cellStyle name="요약 2 7" xfId="617"/>
    <cellStyle name="요약 2 70" xfId="1328"/>
    <cellStyle name="요약 2 71" xfId="3585"/>
    <cellStyle name="요약 2 72" xfId="1381"/>
    <cellStyle name="요약 2 73" xfId="1385"/>
    <cellStyle name="요약 2 74" xfId="3216"/>
    <cellStyle name="요약 2 75" xfId="1272"/>
    <cellStyle name="요약 2 76" xfId="3278"/>
    <cellStyle name="요약 2 77" xfId="3783"/>
    <cellStyle name="요약 2 78" xfId="3670"/>
    <cellStyle name="요약 2 79" xfId="3777"/>
    <cellStyle name="요약 2 8" xfId="618"/>
    <cellStyle name="요약 2 80" xfId="3680"/>
    <cellStyle name="요약 2 9" xfId="619"/>
    <cellStyle name="입력 2" xfId="620"/>
    <cellStyle name="입력 2 10" xfId="621"/>
    <cellStyle name="입력 2 11" xfId="622"/>
    <cellStyle name="입력 2 12" xfId="623"/>
    <cellStyle name="입력 2 13" xfId="624"/>
    <cellStyle name="입력 2 14" xfId="625"/>
    <cellStyle name="입력 2 15" xfId="626"/>
    <cellStyle name="입력 2 16" xfId="627"/>
    <cellStyle name="입력 2 17" xfId="628"/>
    <cellStyle name="입력 2 18" xfId="2944"/>
    <cellStyle name="입력 2 19" xfId="2948"/>
    <cellStyle name="입력 2 2" xfId="629"/>
    <cellStyle name="입력 2 20" xfId="2949"/>
    <cellStyle name="입력 2 21" xfId="2950"/>
    <cellStyle name="입력 2 22" xfId="2951"/>
    <cellStyle name="입력 2 23" xfId="2952"/>
    <cellStyle name="입력 2 24" xfId="2953"/>
    <cellStyle name="입력 2 25" xfId="2954"/>
    <cellStyle name="입력 2 26" xfId="2955"/>
    <cellStyle name="입력 2 27" xfId="2956"/>
    <cellStyle name="입력 2 28" xfId="2957"/>
    <cellStyle name="입력 2 29" xfId="2958"/>
    <cellStyle name="입력 2 3" xfId="630"/>
    <cellStyle name="입력 2 30" xfId="2959"/>
    <cellStyle name="입력 2 31" xfId="2960"/>
    <cellStyle name="입력 2 32" xfId="2961"/>
    <cellStyle name="입력 2 33" xfId="2962"/>
    <cellStyle name="입력 2 34" xfId="2963"/>
    <cellStyle name="입력 2 35" xfId="2964"/>
    <cellStyle name="입력 2 36" xfId="2965"/>
    <cellStyle name="입력 2 37" xfId="2966"/>
    <cellStyle name="입력 2 38" xfId="2967"/>
    <cellStyle name="입력 2 39" xfId="2968"/>
    <cellStyle name="입력 2 4" xfId="631"/>
    <cellStyle name="입력 2 40" xfId="2969"/>
    <cellStyle name="입력 2 41" xfId="2970"/>
    <cellStyle name="입력 2 42" xfId="2971"/>
    <cellStyle name="입력 2 43" xfId="2972"/>
    <cellStyle name="입력 2 44" xfId="2973"/>
    <cellStyle name="입력 2 45" xfId="2974"/>
    <cellStyle name="입력 2 46" xfId="2975"/>
    <cellStyle name="입력 2 47" xfId="2976"/>
    <cellStyle name="입력 2 48" xfId="2977"/>
    <cellStyle name="입력 2 49" xfId="2978"/>
    <cellStyle name="입력 2 5" xfId="632"/>
    <cellStyle name="입력 2 50" xfId="2980"/>
    <cellStyle name="입력 2 51" xfId="2981"/>
    <cellStyle name="입력 2 52" xfId="2982"/>
    <cellStyle name="입력 2 53" xfId="2983"/>
    <cellStyle name="입력 2 54" xfId="2984"/>
    <cellStyle name="입력 2 55" xfId="2985"/>
    <cellStyle name="입력 2 56" xfId="2986"/>
    <cellStyle name="입력 2 57" xfId="2987"/>
    <cellStyle name="입력 2 58" xfId="2988"/>
    <cellStyle name="입력 2 59" xfId="2989"/>
    <cellStyle name="입력 2 6" xfId="633"/>
    <cellStyle name="입력 2 60" xfId="2990"/>
    <cellStyle name="입력 2 61" xfId="2991"/>
    <cellStyle name="입력 2 62" xfId="2992"/>
    <cellStyle name="입력 2 63" xfId="2993"/>
    <cellStyle name="입력 2 64" xfId="2994"/>
    <cellStyle name="입력 2 65" xfId="2995"/>
    <cellStyle name="입력 2 66" xfId="2996"/>
    <cellStyle name="입력 2 67" xfId="3583"/>
    <cellStyle name="입력 2 68" xfId="1549"/>
    <cellStyle name="입력 2 69" xfId="3588"/>
    <cellStyle name="입력 2 7" xfId="634"/>
    <cellStyle name="입력 2 70" xfId="1550"/>
    <cellStyle name="입력 2 71" xfId="3592"/>
    <cellStyle name="입력 2 72" xfId="1605"/>
    <cellStyle name="입력 2 73" xfId="1329"/>
    <cellStyle name="입력 2 74" xfId="3273"/>
    <cellStyle name="입력 2 75" xfId="1188"/>
    <cellStyle name="입력 2 76" xfId="3373"/>
    <cellStyle name="입력 2 77" xfId="3787"/>
    <cellStyle name="입력 2 78" xfId="3662"/>
    <cellStyle name="입력 2 79" xfId="3781"/>
    <cellStyle name="입력 2 8" xfId="635"/>
    <cellStyle name="입력 2 80" xfId="3639"/>
    <cellStyle name="입력 2 9" xfId="636"/>
    <cellStyle name="제목 1 2" xfId="637"/>
    <cellStyle name="제목 1 2 10" xfId="638"/>
    <cellStyle name="제목 1 2 11" xfId="639"/>
    <cellStyle name="제목 1 2 12" xfId="640"/>
    <cellStyle name="제목 1 2 13" xfId="641"/>
    <cellStyle name="제목 1 2 14" xfId="642"/>
    <cellStyle name="제목 1 2 15" xfId="643"/>
    <cellStyle name="제목 1 2 16" xfId="644"/>
    <cellStyle name="제목 1 2 17" xfId="645"/>
    <cellStyle name="제목 1 2 18" xfId="2997"/>
    <cellStyle name="제목 1 2 19" xfId="3002"/>
    <cellStyle name="제목 1 2 2" xfId="646"/>
    <cellStyle name="제목 1 2 20" xfId="3003"/>
    <cellStyle name="제목 1 2 21" xfId="3004"/>
    <cellStyle name="제목 1 2 22" xfId="3005"/>
    <cellStyle name="제목 1 2 23" xfId="3006"/>
    <cellStyle name="제목 1 2 24" xfId="3007"/>
    <cellStyle name="제목 1 2 25" xfId="3008"/>
    <cellStyle name="제목 1 2 26" xfId="3009"/>
    <cellStyle name="제목 1 2 27" xfId="3010"/>
    <cellStyle name="제목 1 2 28" xfId="3011"/>
    <cellStyle name="제목 1 2 29" xfId="3012"/>
    <cellStyle name="제목 1 2 3" xfId="647"/>
    <cellStyle name="제목 1 2 30" xfId="3014"/>
    <cellStyle name="제목 1 2 31" xfId="3015"/>
    <cellStyle name="제목 1 2 32" xfId="3016"/>
    <cellStyle name="제목 1 2 33" xfId="3017"/>
    <cellStyle name="제목 1 2 34" xfId="3018"/>
    <cellStyle name="제목 1 2 35" xfId="3019"/>
    <cellStyle name="제목 1 2 36" xfId="3020"/>
    <cellStyle name="제목 1 2 37" xfId="3021"/>
    <cellStyle name="제목 1 2 38" xfId="3022"/>
    <cellStyle name="제목 1 2 39" xfId="3023"/>
    <cellStyle name="제목 1 2 4" xfId="648"/>
    <cellStyle name="제목 1 2 40" xfId="3025"/>
    <cellStyle name="제목 1 2 41" xfId="3026"/>
    <cellStyle name="제목 1 2 42" xfId="3027"/>
    <cellStyle name="제목 1 2 43" xfId="3028"/>
    <cellStyle name="제목 1 2 44" xfId="3029"/>
    <cellStyle name="제목 1 2 45" xfId="3030"/>
    <cellStyle name="제목 1 2 46" xfId="3031"/>
    <cellStyle name="제목 1 2 47" xfId="3032"/>
    <cellStyle name="제목 1 2 48" xfId="3033"/>
    <cellStyle name="제목 1 2 49" xfId="3034"/>
    <cellStyle name="제목 1 2 5" xfId="649"/>
    <cellStyle name="제목 1 2 50" xfId="3035"/>
    <cellStyle name="제목 1 2 51" xfId="3036"/>
    <cellStyle name="제목 1 2 52" xfId="3037"/>
    <cellStyle name="제목 1 2 53" xfId="3038"/>
    <cellStyle name="제목 1 2 54" xfId="3039"/>
    <cellStyle name="제목 1 2 55" xfId="3040"/>
    <cellStyle name="제목 1 2 56" xfId="3041"/>
    <cellStyle name="제목 1 2 57" xfId="3042"/>
    <cellStyle name="제목 1 2 58" xfId="3043"/>
    <cellStyle name="제목 1 2 59" xfId="3044"/>
    <cellStyle name="제목 1 2 6" xfId="650"/>
    <cellStyle name="제목 1 2 60" xfId="3046"/>
    <cellStyle name="제목 1 2 61" xfId="3047"/>
    <cellStyle name="제목 1 2 62" xfId="3048"/>
    <cellStyle name="제목 1 2 63" xfId="3049"/>
    <cellStyle name="제목 1 2 64" xfId="3050"/>
    <cellStyle name="제목 1 2 65" xfId="3051"/>
    <cellStyle name="제목 1 2 66" xfId="3052"/>
    <cellStyle name="제목 1 2 67" xfId="3589"/>
    <cellStyle name="제목 1 2 68" xfId="1766"/>
    <cellStyle name="제목 1 2 69" xfId="3594"/>
    <cellStyle name="제목 1 2 7" xfId="651"/>
    <cellStyle name="제목 1 2 70" xfId="1769"/>
    <cellStyle name="제목 1 2 71" xfId="3598"/>
    <cellStyle name="제목 1 2 72" xfId="1824"/>
    <cellStyle name="제목 1 2 73" xfId="1275"/>
    <cellStyle name="제목 1 2 74" xfId="3329"/>
    <cellStyle name="제목 1 2 75" xfId="1112"/>
    <cellStyle name="제목 1 2 76" xfId="3633"/>
    <cellStyle name="제목 1 2 77" xfId="3791"/>
    <cellStyle name="제목 1 2 78" xfId="945"/>
    <cellStyle name="제목 1 2 79" xfId="3785"/>
    <cellStyle name="제목 1 2 8" xfId="652"/>
    <cellStyle name="제목 1 2 80" xfId="3675"/>
    <cellStyle name="제목 1 2 9" xfId="653"/>
    <cellStyle name="제목 2 2" xfId="654"/>
    <cellStyle name="제목 2 2 10" xfId="655"/>
    <cellStyle name="제목 2 2 11" xfId="656"/>
    <cellStyle name="제목 2 2 12" xfId="657"/>
    <cellStyle name="제목 2 2 13" xfId="658"/>
    <cellStyle name="제목 2 2 14" xfId="659"/>
    <cellStyle name="제목 2 2 15" xfId="660"/>
    <cellStyle name="제목 2 2 16" xfId="661"/>
    <cellStyle name="제목 2 2 17" xfId="662"/>
    <cellStyle name="제목 2 2 18" xfId="3054"/>
    <cellStyle name="제목 2 2 19" xfId="3057"/>
    <cellStyle name="제목 2 2 2" xfId="663"/>
    <cellStyle name="제목 2 2 20" xfId="3058"/>
    <cellStyle name="제목 2 2 21" xfId="3059"/>
    <cellStyle name="제목 2 2 22" xfId="3060"/>
    <cellStyle name="제목 2 2 23" xfId="3061"/>
    <cellStyle name="제목 2 2 24" xfId="3062"/>
    <cellStyle name="제목 2 2 25" xfId="3063"/>
    <cellStyle name="제목 2 2 26" xfId="3064"/>
    <cellStyle name="제목 2 2 27" xfId="3065"/>
    <cellStyle name="제목 2 2 28" xfId="3066"/>
    <cellStyle name="제목 2 2 29" xfId="3067"/>
    <cellStyle name="제목 2 2 3" xfId="664"/>
    <cellStyle name="제목 2 2 30" xfId="3069"/>
    <cellStyle name="제목 2 2 31" xfId="3070"/>
    <cellStyle name="제목 2 2 32" xfId="3071"/>
    <cellStyle name="제목 2 2 33" xfId="3072"/>
    <cellStyle name="제목 2 2 34" xfId="3073"/>
    <cellStyle name="제목 2 2 35" xfId="3074"/>
    <cellStyle name="제목 2 2 36" xfId="3075"/>
    <cellStyle name="제목 2 2 37" xfId="3076"/>
    <cellStyle name="제목 2 2 38" xfId="3077"/>
    <cellStyle name="제목 2 2 39" xfId="3078"/>
    <cellStyle name="제목 2 2 4" xfId="665"/>
    <cellStyle name="제목 2 2 40" xfId="3079"/>
    <cellStyle name="제목 2 2 41" xfId="3080"/>
    <cellStyle name="제목 2 2 42" xfId="3081"/>
    <cellStyle name="제목 2 2 43" xfId="3082"/>
    <cellStyle name="제목 2 2 44" xfId="3083"/>
    <cellStyle name="제목 2 2 45" xfId="3084"/>
    <cellStyle name="제목 2 2 46" xfId="3085"/>
    <cellStyle name="제목 2 2 47" xfId="3086"/>
    <cellStyle name="제목 2 2 48" xfId="3087"/>
    <cellStyle name="제목 2 2 49" xfId="3088"/>
    <cellStyle name="제목 2 2 5" xfId="666"/>
    <cellStyle name="제목 2 2 50" xfId="3090"/>
    <cellStyle name="제목 2 2 51" xfId="3091"/>
    <cellStyle name="제목 2 2 52" xfId="3092"/>
    <cellStyle name="제목 2 2 53" xfId="3093"/>
    <cellStyle name="제목 2 2 54" xfId="3094"/>
    <cellStyle name="제목 2 2 55" xfId="3095"/>
    <cellStyle name="제목 2 2 56" xfId="3096"/>
    <cellStyle name="제목 2 2 57" xfId="3097"/>
    <cellStyle name="제목 2 2 58" xfId="3098"/>
    <cellStyle name="제목 2 2 59" xfId="3099"/>
    <cellStyle name="제목 2 2 6" xfId="667"/>
    <cellStyle name="제목 2 2 60" xfId="3100"/>
    <cellStyle name="제목 2 2 61" xfId="3101"/>
    <cellStyle name="제목 2 2 62" xfId="3102"/>
    <cellStyle name="제목 2 2 63" xfId="3103"/>
    <cellStyle name="제목 2 2 64" xfId="3104"/>
    <cellStyle name="제목 2 2 65" xfId="3105"/>
    <cellStyle name="제목 2 2 66" xfId="3106"/>
    <cellStyle name="제목 2 2 67" xfId="3595"/>
    <cellStyle name="제목 2 2 68" xfId="1983"/>
    <cellStyle name="제목 2 2 69" xfId="3600"/>
    <cellStyle name="제목 2 2 7" xfId="668"/>
    <cellStyle name="제목 2 2 70" xfId="1986"/>
    <cellStyle name="제목 2 2 71" xfId="3604"/>
    <cellStyle name="제목 2 2 72" xfId="2043"/>
    <cellStyle name="제목 2 2 73" xfId="1222"/>
    <cellStyle name="제목 2 2 74" xfId="3384"/>
    <cellStyle name="제목 2 2 75" xfId="1055"/>
    <cellStyle name="제목 2 2 76" xfId="3636"/>
    <cellStyle name="제목 2 2 77" xfId="3795"/>
    <cellStyle name="제목 2 2 78" xfId="1209"/>
    <cellStyle name="제목 2 2 79" xfId="3789"/>
    <cellStyle name="제목 2 2 8" xfId="669"/>
    <cellStyle name="제목 2 2 80" xfId="3671"/>
    <cellStyle name="제목 2 2 9" xfId="670"/>
    <cellStyle name="제목 3 2" xfId="671"/>
    <cellStyle name="제목 3 2 10" xfId="672"/>
    <cellStyle name="제목 3 2 11" xfId="673"/>
    <cellStyle name="제목 3 2 12" xfId="674"/>
    <cellStyle name="제목 3 2 13" xfId="675"/>
    <cellStyle name="제목 3 2 14" xfId="676"/>
    <cellStyle name="제목 3 2 15" xfId="677"/>
    <cellStyle name="제목 3 2 16" xfId="678"/>
    <cellStyle name="제목 3 2 17" xfId="679"/>
    <cellStyle name="제목 3 2 18" xfId="3110"/>
    <cellStyle name="제목 3 2 19" xfId="3113"/>
    <cellStyle name="제목 3 2 2" xfId="680"/>
    <cellStyle name="제목 3 2 20" xfId="3114"/>
    <cellStyle name="제목 3 2 21" xfId="3115"/>
    <cellStyle name="제목 3 2 22" xfId="3116"/>
    <cellStyle name="제목 3 2 23" xfId="3117"/>
    <cellStyle name="제목 3 2 24" xfId="3118"/>
    <cellStyle name="제목 3 2 25" xfId="3119"/>
    <cellStyle name="제목 3 2 26" xfId="3120"/>
    <cellStyle name="제목 3 2 27" xfId="3121"/>
    <cellStyle name="제목 3 2 28" xfId="3122"/>
    <cellStyle name="제목 3 2 29" xfId="3123"/>
    <cellStyle name="제목 3 2 3" xfId="681"/>
    <cellStyle name="제목 3 2 30" xfId="3124"/>
    <cellStyle name="제목 3 2 31" xfId="3125"/>
    <cellStyle name="제목 3 2 32" xfId="3126"/>
    <cellStyle name="제목 3 2 33" xfId="3127"/>
    <cellStyle name="제목 3 2 34" xfId="3128"/>
    <cellStyle name="제목 3 2 35" xfId="3129"/>
    <cellStyle name="제목 3 2 36" xfId="3130"/>
    <cellStyle name="제목 3 2 37" xfId="3131"/>
    <cellStyle name="제목 3 2 38" xfId="3132"/>
    <cellStyle name="제목 3 2 39" xfId="3133"/>
    <cellStyle name="제목 3 2 4" xfId="682"/>
    <cellStyle name="제목 3 2 40" xfId="3134"/>
    <cellStyle name="제목 3 2 41" xfId="3135"/>
    <cellStyle name="제목 3 2 42" xfId="3136"/>
    <cellStyle name="제목 3 2 43" xfId="3137"/>
    <cellStyle name="제목 3 2 44" xfId="3138"/>
    <cellStyle name="제목 3 2 45" xfId="3139"/>
    <cellStyle name="제목 3 2 46" xfId="3140"/>
    <cellStyle name="제목 3 2 47" xfId="3141"/>
    <cellStyle name="제목 3 2 48" xfId="3142"/>
    <cellStyle name="제목 3 2 49" xfId="3143"/>
    <cellStyle name="제목 3 2 5" xfId="683"/>
    <cellStyle name="제목 3 2 50" xfId="3145"/>
    <cellStyle name="제목 3 2 51" xfId="3146"/>
    <cellStyle name="제목 3 2 52" xfId="3147"/>
    <cellStyle name="제목 3 2 53" xfId="3148"/>
    <cellStyle name="제목 3 2 54" xfId="3149"/>
    <cellStyle name="제목 3 2 55" xfId="3150"/>
    <cellStyle name="제목 3 2 56" xfId="3151"/>
    <cellStyle name="제목 3 2 57" xfId="3152"/>
    <cellStyle name="제목 3 2 58" xfId="3153"/>
    <cellStyle name="제목 3 2 59" xfId="3154"/>
    <cellStyle name="제목 3 2 6" xfId="684"/>
    <cellStyle name="제목 3 2 60" xfId="3155"/>
    <cellStyle name="제목 3 2 61" xfId="3156"/>
    <cellStyle name="제목 3 2 62" xfId="3157"/>
    <cellStyle name="제목 3 2 63" xfId="3158"/>
    <cellStyle name="제목 3 2 64" xfId="3159"/>
    <cellStyle name="제목 3 2 65" xfId="3160"/>
    <cellStyle name="제목 3 2 66" xfId="3161"/>
    <cellStyle name="제목 3 2 67" xfId="3601"/>
    <cellStyle name="제목 3 2 68" xfId="2202"/>
    <cellStyle name="제목 3 2 69" xfId="3606"/>
    <cellStyle name="제목 3 2 7" xfId="685"/>
    <cellStyle name="제목 3 2 70" xfId="2219"/>
    <cellStyle name="제목 3 2 71" xfId="3610"/>
    <cellStyle name="제목 3 2 72" xfId="2283"/>
    <cellStyle name="제목 3 2 73" xfId="1165"/>
    <cellStyle name="제목 3 2 74" xfId="3423"/>
    <cellStyle name="제목 3 2 75" xfId="1003"/>
    <cellStyle name="제목 3 2 76" xfId="3647"/>
    <cellStyle name="제목 3 2 77" xfId="3799"/>
    <cellStyle name="제목 3 2 78" xfId="1493"/>
    <cellStyle name="제목 3 2 79" xfId="3793"/>
    <cellStyle name="제목 3 2 8" xfId="686"/>
    <cellStyle name="제목 3 2 80" xfId="3668"/>
    <cellStyle name="제목 3 2 9" xfId="687"/>
    <cellStyle name="제목 4 2" xfId="688"/>
    <cellStyle name="제목 4 2 10" xfId="689"/>
    <cellStyle name="제목 4 2 11" xfId="690"/>
    <cellStyle name="제목 4 2 12" xfId="691"/>
    <cellStyle name="제목 4 2 13" xfId="692"/>
    <cellStyle name="제목 4 2 14" xfId="693"/>
    <cellStyle name="제목 4 2 15" xfId="694"/>
    <cellStyle name="제목 4 2 16" xfId="695"/>
    <cellStyle name="제목 4 2 17" xfId="696"/>
    <cellStyle name="제목 4 2 18" xfId="3163"/>
    <cellStyle name="제목 4 2 19" xfId="3167"/>
    <cellStyle name="제목 4 2 2" xfId="697"/>
    <cellStyle name="제목 4 2 20" xfId="3169"/>
    <cellStyle name="제목 4 2 21" xfId="3170"/>
    <cellStyle name="제목 4 2 22" xfId="3171"/>
    <cellStyle name="제목 4 2 23" xfId="3172"/>
    <cellStyle name="제목 4 2 24" xfId="3173"/>
    <cellStyle name="제목 4 2 25" xfId="3174"/>
    <cellStyle name="제목 4 2 26" xfId="3175"/>
    <cellStyle name="제목 4 2 27" xfId="3176"/>
    <cellStyle name="제목 4 2 28" xfId="3177"/>
    <cellStyle name="제목 4 2 29" xfId="3178"/>
    <cellStyle name="제목 4 2 3" xfId="698"/>
    <cellStyle name="제목 4 2 30" xfId="3179"/>
    <cellStyle name="제목 4 2 31" xfId="3180"/>
    <cellStyle name="제목 4 2 32" xfId="3181"/>
    <cellStyle name="제목 4 2 33" xfId="3182"/>
    <cellStyle name="제목 4 2 34" xfId="3183"/>
    <cellStyle name="제목 4 2 35" xfId="3184"/>
    <cellStyle name="제목 4 2 36" xfId="3185"/>
    <cellStyle name="제목 4 2 37" xfId="3186"/>
    <cellStyle name="제목 4 2 38" xfId="3187"/>
    <cellStyle name="제목 4 2 39" xfId="3188"/>
    <cellStyle name="제목 4 2 4" xfId="699"/>
    <cellStyle name="제목 4 2 40" xfId="3189"/>
    <cellStyle name="제목 4 2 41" xfId="3190"/>
    <cellStyle name="제목 4 2 42" xfId="3191"/>
    <cellStyle name="제목 4 2 43" xfId="3192"/>
    <cellStyle name="제목 4 2 44" xfId="3193"/>
    <cellStyle name="제목 4 2 45" xfId="3194"/>
    <cellStyle name="제목 4 2 46" xfId="3195"/>
    <cellStyle name="제목 4 2 47" xfId="3196"/>
    <cellStyle name="제목 4 2 48" xfId="3197"/>
    <cellStyle name="제목 4 2 49" xfId="3198"/>
    <cellStyle name="제목 4 2 5" xfId="700"/>
    <cellStyle name="제목 4 2 50" xfId="3199"/>
    <cellStyle name="제목 4 2 51" xfId="3200"/>
    <cellStyle name="제목 4 2 52" xfId="3201"/>
    <cellStyle name="제목 4 2 53" xfId="3202"/>
    <cellStyle name="제목 4 2 54" xfId="3203"/>
    <cellStyle name="제목 4 2 55" xfId="3204"/>
    <cellStyle name="제목 4 2 56" xfId="3205"/>
    <cellStyle name="제목 4 2 57" xfId="3206"/>
    <cellStyle name="제목 4 2 58" xfId="3207"/>
    <cellStyle name="제목 4 2 59" xfId="3208"/>
    <cellStyle name="제목 4 2 6" xfId="701"/>
    <cellStyle name="제목 4 2 60" xfId="3209"/>
    <cellStyle name="제목 4 2 61" xfId="3210"/>
    <cellStyle name="제목 4 2 62" xfId="3211"/>
    <cellStyle name="제목 4 2 63" xfId="3212"/>
    <cellStyle name="제목 4 2 64" xfId="3213"/>
    <cellStyle name="제목 4 2 65" xfId="3214"/>
    <cellStyle name="제목 4 2 66" xfId="3215"/>
    <cellStyle name="제목 4 2 67" xfId="3607"/>
    <cellStyle name="제목 4 2 68" xfId="2414"/>
    <cellStyle name="제목 4 2 69" xfId="3612"/>
    <cellStyle name="제목 4 2 7" xfId="702"/>
    <cellStyle name="제목 4 2 70" xfId="2449"/>
    <cellStyle name="제목 4 2 71" xfId="3617"/>
    <cellStyle name="제목 4 2 72" xfId="2496"/>
    <cellStyle name="제목 4 2 73" xfId="1107"/>
    <cellStyle name="제목 4 2 74" xfId="3638"/>
    <cellStyle name="제목 4 2 75" xfId="937"/>
    <cellStyle name="제목 4 2 76" xfId="3655"/>
    <cellStyle name="제목 4 2 77" xfId="3804"/>
    <cellStyle name="제목 4 2 78" xfId="1765"/>
    <cellStyle name="제목 4 2 79" xfId="3797"/>
    <cellStyle name="제목 4 2 8" xfId="703"/>
    <cellStyle name="제목 4 2 80" xfId="821"/>
    <cellStyle name="제목 4 2 9" xfId="704"/>
    <cellStyle name="제목 5" xfId="705"/>
    <cellStyle name="제목 5 10" xfId="706"/>
    <cellStyle name="제목 5 11" xfId="707"/>
    <cellStyle name="제목 5 12" xfId="708"/>
    <cellStyle name="제목 5 13" xfId="709"/>
    <cellStyle name="제목 5 14" xfId="710"/>
    <cellStyle name="제목 5 15" xfId="711"/>
    <cellStyle name="제목 5 16" xfId="712"/>
    <cellStyle name="제목 5 17" xfId="713"/>
    <cellStyle name="제목 5 18" xfId="3217"/>
    <cellStyle name="제목 5 19" xfId="3222"/>
    <cellStyle name="제목 5 2" xfId="714"/>
    <cellStyle name="제목 5 20" xfId="3223"/>
    <cellStyle name="제목 5 21" xfId="3224"/>
    <cellStyle name="제목 5 22" xfId="3225"/>
    <cellStyle name="제목 5 23" xfId="3226"/>
    <cellStyle name="제목 5 24" xfId="3227"/>
    <cellStyle name="제목 5 25" xfId="3228"/>
    <cellStyle name="제목 5 26" xfId="3229"/>
    <cellStyle name="제목 5 27" xfId="3230"/>
    <cellStyle name="제목 5 28" xfId="3231"/>
    <cellStyle name="제목 5 29" xfId="3232"/>
    <cellStyle name="제목 5 3" xfId="715"/>
    <cellStyle name="제목 5 30" xfId="3233"/>
    <cellStyle name="제목 5 31" xfId="3234"/>
    <cellStyle name="제목 5 32" xfId="3235"/>
    <cellStyle name="제목 5 33" xfId="3236"/>
    <cellStyle name="제목 5 34" xfId="3237"/>
    <cellStyle name="제목 5 35" xfId="3238"/>
    <cellStyle name="제목 5 36" xfId="3239"/>
    <cellStyle name="제목 5 37" xfId="3240"/>
    <cellStyle name="제목 5 38" xfId="3241"/>
    <cellStyle name="제목 5 39" xfId="3242"/>
    <cellStyle name="제목 5 4" xfId="716"/>
    <cellStyle name="제목 5 40" xfId="3244"/>
    <cellStyle name="제목 5 41" xfId="3245"/>
    <cellStyle name="제목 5 42" xfId="3246"/>
    <cellStyle name="제목 5 43" xfId="3247"/>
    <cellStyle name="제목 5 44" xfId="3248"/>
    <cellStyle name="제목 5 45" xfId="3249"/>
    <cellStyle name="제목 5 46" xfId="3250"/>
    <cellStyle name="제목 5 47" xfId="3251"/>
    <cellStyle name="제목 5 48" xfId="3252"/>
    <cellStyle name="제목 5 49" xfId="3253"/>
    <cellStyle name="제목 5 5" xfId="717"/>
    <cellStyle name="제목 5 50" xfId="3254"/>
    <cellStyle name="제목 5 51" xfId="3255"/>
    <cellStyle name="제목 5 52" xfId="3256"/>
    <cellStyle name="제목 5 53" xfId="3257"/>
    <cellStyle name="제목 5 54" xfId="3258"/>
    <cellStyle name="제목 5 55" xfId="3259"/>
    <cellStyle name="제목 5 56" xfId="3260"/>
    <cellStyle name="제목 5 57" xfId="3261"/>
    <cellStyle name="제목 5 58" xfId="3262"/>
    <cellStyle name="제목 5 59" xfId="3263"/>
    <cellStyle name="제목 5 6" xfId="718"/>
    <cellStyle name="제목 5 60" xfId="3264"/>
    <cellStyle name="제목 5 61" xfId="3265"/>
    <cellStyle name="제목 5 62" xfId="3266"/>
    <cellStyle name="제목 5 63" xfId="3267"/>
    <cellStyle name="제목 5 64" xfId="3268"/>
    <cellStyle name="제목 5 65" xfId="3269"/>
    <cellStyle name="제목 5 66" xfId="3270"/>
    <cellStyle name="제목 5 67" xfId="3613"/>
    <cellStyle name="제목 5 68" xfId="2749"/>
    <cellStyle name="제목 5 69" xfId="3618"/>
    <cellStyle name="제목 5 7" xfId="719"/>
    <cellStyle name="제목 5 70" xfId="2839"/>
    <cellStyle name="제목 5 71" xfId="3623"/>
    <cellStyle name="제목 5 72" xfId="2916"/>
    <cellStyle name="제목 5 73" xfId="1053"/>
    <cellStyle name="제목 5 74" xfId="3648"/>
    <cellStyle name="제목 5 75" xfId="874"/>
    <cellStyle name="제목 5 76" xfId="3575"/>
    <cellStyle name="제목 5 77" xfId="3808"/>
    <cellStyle name="제목 5 78" xfId="2030"/>
    <cellStyle name="제목 5 79" xfId="3801"/>
    <cellStyle name="제목 5 8" xfId="720"/>
    <cellStyle name="제목 5 80" xfId="1057"/>
    <cellStyle name="제목 5 9" xfId="721"/>
    <cellStyle name="좋음 2" xfId="722"/>
    <cellStyle name="좋음 2 10" xfId="723"/>
    <cellStyle name="좋음 2 11" xfId="724"/>
    <cellStyle name="좋음 2 12" xfId="725"/>
    <cellStyle name="좋음 2 13" xfId="726"/>
    <cellStyle name="좋음 2 14" xfId="727"/>
    <cellStyle name="좋음 2 15" xfId="728"/>
    <cellStyle name="좋음 2 16" xfId="729"/>
    <cellStyle name="좋음 2 17" xfId="730"/>
    <cellStyle name="좋음 2 18" xfId="3272"/>
    <cellStyle name="좋음 2 19" xfId="3277"/>
    <cellStyle name="좋음 2 2" xfId="731"/>
    <cellStyle name="좋음 2 20" xfId="3279"/>
    <cellStyle name="좋음 2 21" xfId="3280"/>
    <cellStyle name="좋음 2 22" xfId="3281"/>
    <cellStyle name="좋음 2 23" xfId="3282"/>
    <cellStyle name="좋음 2 24" xfId="3283"/>
    <cellStyle name="좋음 2 25" xfId="3284"/>
    <cellStyle name="좋음 2 26" xfId="3285"/>
    <cellStyle name="좋음 2 27" xfId="3286"/>
    <cellStyle name="좋음 2 28" xfId="3287"/>
    <cellStyle name="좋음 2 29" xfId="3288"/>
    <cellStyle name="좋음 2 3" xfId="732"/>
    <cellStyle name="좋음 2 30" xfId="3290"/>
    <cellStyle name="좋음 2 31" xfId="3291"/>
    <cellStyle name="좋음 2 32" xfId="3292"/>
    <cellStyle name="좋음 2 33" xfId="3293"/>
    <cellStyle name="좋음 2 34" xfId="3294"/>
    <cellStyle name="좋음 2 35" xfId="3295"/>
    <cellStyle name="좋음 2 36" xfId="3296"/>
    <cellStyle name="좋음 2 37" xfId="3297"/>
    <cellStyle name="좋음 2 38" xfId="3298"/>
    <cellStyle name="좋음 2 39" xfId="3299"/>
    <cellStyle name="좋음 2 4" xfId="733"/>
    <cellStyle name="좋음 2 40" xfId="3301"/>
    <cellStyle name="좋음 2 41" xfId="3302"/>
    <cellStyle name="좋음 2 42" xfId="3303"/>
    <cellStyle name="좋음 2 43" xfId="3304"/>
    <cellStyle name="좋음 2 44" xfId="3305"/>
    <cellStyle name="좋음 2 45" xfId="3306"/>
    <cellStyle name="좋음 2 46" xfId="3307"/>
    <cellStyle name="좋음 2 47" xfId="3308"/>
    <cellStyle name="좋음 2 48" xfId="3309"/>
    <cellStyle name="좋음 2 49" xfId="3310"/>
    <cellStyle name="좋음 2 5" xfId="734"/>
    <cellStyle name="좋음 2 50" xfId="3311"/>
    <cellStyle name="좋음 2 51" xfId="3312"/>
    <cellStyle name="좋음 2 52" xfId="3313"/>
    <cellStyle name="좋음 2 53" xfId="3314"/>
    <cellStyle name="좋음 2 54" xfId="3315"/>
    <cellStyle name="좋음 2 55" xfId="3316"/>
    <cellStyle name="좋음 2 56" xfId="3317"/>
    <cellStyle name="좋음 2 57" xfId="3318"/>
    <cellStyle name="좋음 2 58" xfId="3319"/>
    <cellStyle name="좋음 2 59" xfId="3320"/>
    <cellStyle name="좋음 2 6" xfId="735"/>
    <cellStyle name="좋음 2 60" xfId="3321"/>
    <cellStyle name="좋음 2 61" xfId="3322"/>
    <cellStyle name="좋음 2 62" xfId="3323"/>
    <cellStyle name="좋음 2 63" xfId="3324"/>
    <cellStyle name="좋음 2 64" xfId="3325"/>
    <cellStyle name="좋음 2 65" xfId="3326"/>
    <cellStyle name="좋음 2 66" xfId="3327"/>
    <cellStyle name="좋음 2 67" xfId="3619"/>
    <cellStyle name="좋음 2 68" xfId="2999"/>
    <cellStyle name="좋음 2 69" xfId="3624"/>
    <cellStyle name="좋음 2 7" xfId="736"/>
    <cellStyle name="좋음 2 70" xfId="3055"/>
    <cellStyle name="좋음 2 71" xfId="3630"/>
    <cellStyle name="좋음 2 72" xfId="3162"/>
    <cellStyle name="좋음 2 73" xfId="991"/>
    <cellStyle name="좋음 2 74" xfId="3654"/>
    <cellStyle name="좋음 2 75" xfId="810"/>
    <cellStyle name="좋음 2 76" xfId="3579"/>
    <cellStyle name="좋음 2 77" xfId="3811"/>
    <cellStyle name="좋음 2 78" xfId="2272"/>
    <cellStyle name="좋음 2 79" xfId="3805"/>
    <cellStyle name="좋음 2 8" xfId="737"/>
    <cellStyle name="좋음 2 80" xfId="1330"/>
    <cellStyle name="좋음 2 9" xfId="738"/>
    <cellStyle name="출력 2" xfId="739"/>
    <cellStyle name="출력 2 10" xfId="740"/>
    <cellStyle name="출력 2 11" xfId="741"/>
    <cellStyle name="출력 2 12" xfId="742"/>
    <cellStyle name="출력 2 13" xfId="743"/>
    <cellStyle name="출력 2 14" xfId="744"/>
    <cellStyle name="출력 2 15" xfId="745"/>
    <cellStyle name="출력 2 16" xfId="746"/>
    <cellStyle name="출력 2 17" xfId="747"/>
    <cellStyle name="출력 2 18" xfId="3328"/>
    <cellStyle name="출력 2 19" xfId="3332"/>
    <cellStyle name="출력 2 2" xfId="748"/>
    <cellStyle name="출력 2 20" xfId="3333"/>
    <cellStyle name="출력 2 21" xfId="3334"/>
    <cellStyle name="출력 2 22" xfId="3335"/>
    <cellStyle name="출력 2 23" xfId="3336"/>
    <cellStyle name="출력 2 24" xfId="3337"/>
    <cellStyle name="출력 2 25" xfId="3338"/>
    <cellStyle name="출력 2 26" xfId="3339"/>
    <cellStyle name="출력 2 27" xfId="3340"/>
    <cellStyle name="출력 2 28" xfId="3341"/>
    <cellStyle name="출력 2 29" xfId="3342"/>
    <cellStyle name="출력 2 3" xfId="749"/>
    <cellStyle name="출력 2 30" xfId="3343"/>
    <cellStyle name="출력 2 31" xfId="3344"/>
    <cellStyle name="출력 2 32" xfId="3345"/>
    <cellStyle name="출력 2 33" xfId="3346"/>
    <cellStyle name="출력 2 34" xfId="3347"/>
    <cellStyle name="출력 2 35" xfId="3348"/>
    <cellStyle name="출력 2 36" xfId="3349"/>
    <cellStyle name="출력 2 37" xfId="3350"/>
    <cellStyle name="출력 2 38" xfId="3351"/>
    <cellStyle name="출력 2 39" xfId="3352"/>
    <cellStyle name="출력 2 4" xfId="750"/>
    <cellStyle name="출력 2 40" xfId="3353"/>
    <cellStyle name="출력 2 41" xfId="3354"/>
    <cellStyle name="출력 2 42" xfId="3355"/>
    <cellStyle name="출력 2 43" xfId="3356"/>
    <cellStyle name="출력 2 44" xfId="3357"/>
    <cellStyle name="출력 2 45" xfId="3358"/>
    <cellStyle name="출력 2 46" xfId="3359"/>
    <cellStyle name="출력 2 47" xfId="3360"/>
    <cellStyle name="출력 2 48" xfId="3361"/>
    <cellStyle name="출력 2 49" xfId="3362"/>
    <cellStyle name="출력 2 5" xfId="751"/>
    <cellStyle name="출력 2 50" xfId="3363"/>
    <cellStyle name="출력 2 51" xfId="3364"/>
    <cellStyle name="출력 2 52" xfId="3365"/>
    <cellStyle name="출력 2 53" xfId="3366"/>
    <cellStyle name="출력 2 54" xfId="3367"/>
    <cellStyle name="출력 2 55" xfId="3368"/>
    <cellStyle name="출력 2 56" xfId="3369"/>
    <cellStyle name="출력 2 57" xfId="3370"/>
    <cellStyle name="출력 2 58" xfId="3371"/>
    <cellStyle name="출력 2 59" xfId="3372"/>
    <cellStyle name="출력 2 6" xfId="752"/>
    <cellStyle name="출력 2 60" xfId="3374"/>
    <cellStyle name="출력 2 61" xfId="3375"/>
    <cellStyle name="출력 2 62" xfId="3376"/>
    <cellStyle name="출력 2 63" xfId="3377"/>
    <cellStyle name="출력 2 64" xfId="3378"/>
    <cellStyle name="출력 2 65" xfId="3379"/>
    <cellStyle name="출력 2 66" xfId="3380"/>
    <cellStyle name="출력 2 67" xfId="3625"/>
    <cellStyle name="출력 2 68" xfId="3219"/>
    <cellStyle name="출력 2 69" xfId="3629"/>
    <cellStyle name="출력 2 7" xfId="753"/>
    <cellStyle name="출력 2 70" xfId="3275"/>
    <cellStyle name="출력 2 71" xfId="3643"/>
    <cellStyle name="출력 2 72" xfId="783"/>
    <cellStyle name="출력 2 73" xfId="926"/>
    <cellStyle name="출력 2 74" xfId="3574"/>
    <cellStyle name="출력 2 75" xfId="3659"/>
    <cellStyle name="출력 2 76" xfId="3665"/>
    <cellStyle name="출력 2 77" xfId="3812"/>
    <cellStyle name="출력 2 78" xfId="2623"/>
    <cellStyle name="출력 2 79" xfId="3809"/>
    <cellStyle name="출력 2 8" xfId="754"/>
    <cellStyle name="출력 2 80" xfId="1649"/>
    <cellStyle name="출력 2 9" xfId="755"/>
    <cellStyle name="표준" xfId="0" builtinId="0"/>
    <cellStyle name="표준 10" xfId="4570"/>
    <cellStyle name="표준 2" xfId="756"/>
    <cellStyle name="표준 2 2" xfId="757"/>
    <cellStyle name="표준 2 2 2" xfId="758"/>
    <cellStyle name="표준 2 3" xfId="759"/>
    <cellStyle name="표준 2 4" xfId="760"/>
    <cellStyle name="표준 2 5" xfId="761"/>
    <cellStyle name="표준 2 6" xfId="762"/>
    <cellStyle name="표준 3" xfId="763"/>
    <cellStyle name="표준 3 2" xfId="764"/>
    <cellStyle name="표준 3 2 2" xfId="765"/>
    <cellStyle name="표준 3 2 2 2" xfId="3842"/>
    <cellStyle name="표준 3 3" xfId="766"/>
    <cellStyle name="표준 3 3 2" xfId="767"/>
    <cellStyle name="표준 3 4" xfId="768"/>
    <cellStyle name="표준 3 4 2" xfId="769"/>
    <cellStyle name="표준 3 5" xfId="770"/>
    <cellStyle name="표준 3 5 2" xfId="771"/>
    <cellStyle name="표준 3 6" xfId="772"/>
    <cellStyle name="표준 3 7" xfId="773"/>
    <cellStyle name="표준 3 8" xfId="774"/>
    <cellStyle name="표준 3 9" xfId="3843"/>
    <cellStyle name="표준 4" xfId="3824"/>
    <cellStyle name="표준 4 10" xfId="3387"/>
    <cellStyle name="표준 4 11" xfId="3388"/>
    <cellStyle name="표준 4 12" xfId="3389"/>
    <cellStyle name="표준 4 13" xfId="3390"/>
    <cellStyle name="표준 4 14" xfId="3391"/>
    <cellStyle name="표준 4 15" xfId="3392"/>
    <cellStyle name="표준 4 16" xfId="3393"/>
    <cellStyle name="표준 4 17" xfId="3394"/>
    <cellStyle name="표준 4 18" xfId="3395"/>
    <cellStyle name="표준 4 19" xfId="3396"/>
    <cellStyle name="표준 4 2" xfId="775"/>
    <cellStyle name="표준 4 20" xfId="3397"/>
    <cellStyle name="표준 4 21" xfId="3398"/>
    <cellStyle name="표준 4 22" xfId="3399"/>
    <cellStyle name="표준 4 23" xfId="3400"/>
    <cellStyle name="표준 4 24" xfId="3401"/>
    <cellStyle name="표준 4 25" xfId="3402"/>
    <cellStyle name="표준 4 26" xfId="3403"/>
    <cellStyle name="표준 4 27" xfId="3404"/>
    <cellStyle name="표준 4 28" xfId="3405"/>
    <cellStyle name="표준 4 29" xfId="3406"/>
    <cellStyle name="표준 4 3" xfId="776"/>
    <cellStyle name="표준 4 30" xfId="3407"/>
    <cellStyle name="표준 4 31" xfId="3408"/>
    <cellStyle name="표준 4 32" xfId="3409"/>
    <cellStyle name="표준 4 33" xfId="3410"/>
    <cellStyle name="표준 4 34" xfId="3411"/>
    <cellStyle name="표준 4 34 2" xfId="3846"/>
    <cellStyle name="표준 4 35" xfId="3412"/>
    <cellStyle name="표준 4 36" xfId="3413"/>
    <cellStyle name="표준 4 37" xfId="3414"/>
    <cellStyle name="표준 4 38" xfId="3415"/>
    <cellStyle name="표준 4 39" xfId="3416"/>
    <cellStyle name="표준 4 4" xfId="777"/>
    <cellStyle name="표준 4 40" xfId="3417"/>
    <cellStyle name="표준 4 41" xfId="3271"/>
    <cellStyle name="표준 4 42" xfId="3815"/>
    <cellStyle name="표준 4 43" xfId="2163"/>
    <cellStyle name="표준 4 5" xfId="778"/>
    <cellStyle name="표준 4 6" xfId="3419"/>
    <cellStyle name="표준 4 7" xfId="3420"/>
    <cellStyle name="표준 4 8" xfId="3421"/>
    <cellStyle name="표준 4 9" xfId="3422"/>
    <cellStyle name="표준 5" xfId="3841"/>
    <cellStyle name="표준 5 2" xfId="3895"/>
    <cellStyle name="표준 6" xfId="779"/>
    <cellStyle name="표준 6 2" xfId="780"/>
    <cellStyle name="표준 7" xfId="3949"/>
    <cellStyle name="표준 8" xfId="4549"/>
    <cellStyle name="표준 8 2" xfId="4552"/>
    <cellStyle name="표준 8 2 2" xfId="4558"/>
    <cellStyle name="표준 8 2 2 2" xfId="4571"/>
    <cellStyle name="표준 8 2 2 3" xfId="4572"/>
    <cellStyle name="표준 8 2 3" xfId="4573"/>
    <cellStyle name="표준 8 2 4" xfId="4574"/>
    <cellStyle name="표준 8 3" xfId="4555"/>
    <cellStyle name="표준 8 3 2" xfId="4575"/>
    <cellStyle name="표준 8 3 3" xfId="4576"/>
    <cellStyle name="표준 8 4" xfId="4577"/>
    <cellStyle name="표준 8 5" xfId="4578"/>
    <cellStyle name="표준 9" xfId="4551"/>
    <cellStyle name="표준 9 2" xfId="4554"/>
    <cellStyle name="표준 9 2 2" xfId="4560"/>
    <cellStyle name="표준 9 2 2 2" xfId="4579"/>
    <cellStyle name="표준 9 2 2 3" xfId="4580"/>
    <cellStyle name="표준 9 2 3" xfId="4581"/>
    <cellStyle name="표준 9 2 4" xfId="4582"/>
    <cellStyle name="표준 9 3" xfId="4557"/>
    <cellStyle name="표준 9 3 2" xfId="4583"/>
    <cellStyle name="표준 9 3 3" xfId="4584"/>
    <cellStyle name="표준 9 4" xfId="4585"/>
    <cellStyle name="표준 9 5" xfId="4586"/>
    <cellStyle name="표준_10년 복지관-화정" xfId="781"/>
    <cellStyle name="표준_10년 복지관-화정 2" xfId="782"/>
  </cellStyles>
  <dxfs count="0"/>
  <tableStyles count="0" defaultTableStyle="TableStyleMedium2" defaultPivotStyle="PivotStyleLight16"/>
  <colors>
    <mruColors>
      <color rgb="FF000099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35</xdr:row>
      <xdr:rowOff>0</xdr:rowOff>
    </xdr:from>
    <xdr:to>
      <xdr:col>11</xdr:col>
      <xdr:colOff>9525</xdr:colOff>
      <xdr:row>45</xdr:row>
      <xdr:rowOff>133350</xdr:rowOff>
    </xdr:to>
    <xdr:pic>
      <xdr:nvPicPr>
        <xdr:cNvPr id="2" name="그림 1" descr="https://ojin.welfarew114.net/img/common/line01.gif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2207" y="5918638"/>
          <a:ext cx="9525" cy="1972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0</xdr:colOff>
      <xdr:row>165</xdr:row>
      <xdr:rowOff>0</xdr:rowOff>
    </xdr:from>
    <xdr:to>
      <xdr:col>37</xdr:col>
      <xdr:colOff>304800</xdr:colOff>
      <xdr:row>166</xdr:row>
      <xdr:rowOff>84044</xdr:rowOff>
    </xdr:to>
    <xdr:sp macro="" textlink="">
      <xdr:nvSpPr>
        <xdr:cNvPr id="2" name="AutoShape 1" descr="data:image/png;base64,iVBORw0KGgoAAAANSUhEUgAAAcYAAAF0CAYAAAC5YJlXAAAAAXNSR0IArs4c6QAAIABJREFUeF7snQV4FEcbx397FidYIEgguLs7FC1apEgpxQqlX4tbaZFCsQLFi7u2xd2La5HirsFCjPjp7vfsXYAEgqQlkNDZPjyUu9mZd34ze/995x2RFEVREJcgIAgIAoKAICAI2AlIQhhFTxAEBAFBQBAQBJ4REMIoeoMgIAgIAoKAIBCLgBBG0R0EAUFAEBAEBAEhjKIPJAUCanRbkhyW3Dl/Fud8hUineYllioKC9DR97FSKLPN8oFzSaIjJ2p5UTSPHhNMlSYNGE/vbf0dDzVfzpCKvyEoN58uybE/xNmyIzU+tn1rnZ5ejrCczCDQqjzew8c1IKPZ8X5efWl+1SFmRiI1bUWRk2dFiah7Pt1WctlX/IStIb7G93qyOItV/mYDwGP/Lrf8e667472P2Bic6f1nGbsWWCfPJ3LU9hXRm5o/swcYT/g7rfEoxb2J/LLtHM0fzBd9VyRTXaiWCE3uPEBQdyYKhiyjXswN507hRoEw5Mno4qb+qXFs/hhV3M5LH212VSELu30RXsQNti6Z+joCVo4sHMmbt1Tifl63Xj74dHHaq91/ZvxhNwebkTOWMYgymxaxTLOtWHd1LeSqEXd3KnLX3yJA9NU4SmB/f52BoAX7pUQ2DBMHnN9F98DyiYufhXoSJ8wfjE8/LgiXMj29X3WJa+0polWjm1R5K+dUjyeuuJlZYOmcqJs8MpNRqwKrw6OENqn7elbypneNYqZhCGdqtO2cDw2N97s6nP06iZaGUjs9skSz6fhMfj/gUL50EtnOsnBdOs07lnqtxCD/36M6pqFRMnvgLm9dupHK5NKy8loF+NXM66PkfYPT002QrnAGD2jqRjzh7ITMDR9ZHTxBzO3dmczB4lKzPhM8Ls+lhBrTrNlFsaCfyat9jhxVF/6cICGH8TzV3UqmsjRMz+zLqZjF+G93GLijPhDG2jVEMHzuB3n2/J/Jlwmh8yNZ1e/APDSBFJl8eXbtDqozpyF2mFkWzeAIWNnUdBN/0ol7edHahvP7nfAb4V+L3VrnjeJVg5sCvP5C7/c+kc32Z62pm47j2pP1sJmUzutuFsdWCsyzrUoWX3aHmu6ZzP3xHjaNYmifyaWTH5L7kbzeeTCn08TbMn5OW4/1tK/LHIwgPz62h+eCTLFr6I77O5ueE0cSvv86kYcuOZE7jhmSJYv/KadjKdaKqr8rk2aVEPaLJ/Cus+qbiS+1Xoh/RtPxkxh/5CV9V1W3nWLMwisYdSj/LyGpk18ZN+EeZYj7z5dyDi7RvkodNtzLRo1o2u2CHHp3E3DuV+KZZCfsLQnjAeWaNXE2XMQNx095jyidL6LjmO1y1EHx9H4v8spB+5w4hjEnl0f2P2CGE8T/S0EmpmsbHV/l67gU6ed9hf5Ym9KuUia1D2tNw1DpGrf+LPnVyOLyL8GOM+fEi/X/5gsCXCKMiWzCZFAwGG0ua/Ejh+cMplEJ1kiQMep1D+ORAlg3tR7tRS+z5fj56JVN7NcT1BShm9v86gBxtRuLl8kzmNBotWtXzUm0Ku8inecpTcMYRfmyU5w2FUSHw2EwGzrYxZGpn0mrg0q7ZdPndg11z2+AcS1HD71/kWEhaqhfwYs20ZRTv8hlZn1Nco/8J+rXbzvB5VZi6+BZ9e3/C4o+HxfIYQc1n0uCvGLboCHgUZdpv0/iiekkMz+VlF8a5F/itS4U4wqjR6dHGjDaH3NxFoRIdGLv7BK2KpI1fGO2e5UO+rVOHdXdKc/DEVJbNW0LTBrljCaO9MTi5biL1Pv2OIKB4vR4snDOCPGn0IN8VwpiUHtT/sC1CGP/Djf8+qq5EB7BxwyGK1qmDj6uN88f/xqdYGQ5OWxQzlOqwSjaHMqbjEIoO+4k62dzjF0bFyoXDB/ELjyYq4AYnjt7CLXcuiuXOgoQzxSqX49bKQYxafSWeqrrS7scJNCqiepFPLpkH5/dz9GoIVzZvJqhkLcql05ExRxlKF8qg/vKzdvoUbJU+4dzk0VTuP5qqmeQ38Bjtkkrowxvs27ufa6E6ypQqR9HC2XF9oj4xJtw/tICpUXUYWSMdsxYv44s2nxNn8NN0n62bzlOkTjUyuOoIvnOOU3cVdKevkLt9EzJowhnybVfOBITFU+e0fD91EqUyxXolsJk4uOtPAqIiOb5hBtlqdCGNiyt5KlQnn5cTSvQDZv44hVrdWvPrr1vpP6QX6XTnX/QYkbnxe0/2+fShYdobjLvoRYo/R7Proj8Ve05nyMfZCbmxh279JhFhi8e0sl1Y3rcAs+N4jDtp+NV4TKGZWXxklhhKfR8P7H+0TCGM/9GGf6/VtkYzadAAjt9VfQbHde+2nkl/zqOQTiH4zhlmTl1K7mZdaVraxy4qL/MYsQSyfdVWrlw6wqErwWg9M1KrQkkKVf44ZigVws9v4LC2ArXyPh9TfDmFI1PnENaiPbW8noxjytzaPpc1AQXp2bocSvg1Fq85S4vmVWj72qHUZ+WE3/+L+efc6VYrX7yFPxNGL/zuPsQn83MxVZVGyBW6/28glyNl0nk6E/04ANxLM3r6EHKmdAzVHt+0B++Pq5L55eO7z5VvZuuU7hRrP4X07k+Ge21snTmF8JKtaFYiPQFntjHrcjq++0TPhsXPDaUic3NFb/Zm7E2DNFeZcMUb91uHX/QYQ0+z54wHpXKF038fTG1eJNZ7yV1GVu5N+q7N8TT5czjcQOYCNfAWQ6nv9XH9LxYuhPG/2Orvu862KIaVKcmIczeexfg8K3H8/g4KSg/55YcpNB30E75P43yvEEbVuzSGsH/7Rk5dC8A5VRZqNGpAztTqxBuHpxb450hmKZ/Ru2LGpzWXtHoMuriqYbWasdkcsyWPTZ9PWLMvqBEjjBqdAf1z3p099zgxRoXgG+eJTp2LTCmflA8PDvxKsRq9eRwf9/rjeDSlJMWzVeVuPN+n9PmIUyfXkcEjbhzSFHKNOvNvsKvXR+yc1Z1szX4hV6yJNauGzSZnny9ieVkSOr0ebZzZnQoWkxnHPFkz26f1pmjbCaRzU4VRQm8wxJlN+tS8+GKM9i8j6NeoKr9fLcWh45NZPGfxi8L4aCszVnjQor6B7w/AxGaF7VOTDQbDc/FeEWN834/pf7l8IYz/5dZ/X3VXhbFKE/anMuDydNWEG41+/JWOxePz6l4tjDf3LOannYFUzJESc8hNjgSUZMbIhjjH5G0OvMq2w5fi1NY1R1k+yu8V68dY4dKpg1y9GxIvlbRFqlIui8cL38UVRpkH+6awU/spbSo8E+G3jTn44lba9h7PkRuhlMmdlkdXzpMqRyG+/WURDfKmshf34Pxxjt94EKtoA4UqVME39qxUazjHtuwhZv5vXDM1zpSqVhVv13gmBr1UGONmce2mHx7cZvnTyTeA6RF7th8l9hxYrYsH1apWxuW5FxVLZBB+RheOTlgqJt+87U4k8nslASGMooN8AAQUIgPucuNuEE6pvMme1Rt1VcG7v2Tu7N+FUqQqWV8y0/Td2yRKFAQEgYQSEMKYUGIivSAgCAgCgsAHTUAI4wfdvKJygoAgIAgIAgklIIQxocREekFAEBAEBIEPmoAQxg+6eUXlBAFBQBAQBBJKQAhjQomJ9IKAICAICAIfNAEhjB9084rKCQKCgCAgCCSUgBDGhBIT6QUBQUAQEAQ+aAJCGD/o5hWVEwQEAUFAEEgoASGMCSUm0gsCgoAgIAh80ASEMH7QzSsqJwgIAoKAIJBQAkIYE0pMpBcEBAFBQBD4oAm8V2GMxIQGCS2S/W8Jx8kG6qWRtSiShCypR5s6Lp2iprFvxi8uQUAQEAQEAUEgUQi8V2HE8lydnuki9uPENSBrlBhhlNAoCooso9U+OSMvUZiITAUBQUAQEAT+wwTerzCqruATMXz+b7tr6PgjSwqof7CBoqCRDP/hJhNVFwQEAUFAEEhMAu9cGBXV61PFTaNBxoKsKNhQkCTVRVTsWqgOrUqyzqGF6iXJKHZxdCipxLNDYBMTjshbEBAEBAFB4L9HINGFURXBJ9dTQZRlJDV+aLGi0eswyzZsioJep3N8poBGpwVZRqPVotisSFo1AmmzZ6WRhDD+97qqqLEgIAgIAu+GwDsVxidVkmUZs9mM2WDDLNmwSRo06DFhRI0euigGZKxgk3HXuaJTJ+goGvuwq+ovSlrVuxSXICAICAKCgCDw9gm8U2FUPUar1YoqjBcuXGBV0GruPfLnflggJtmKs5MzsslEStcUlElZhtK5S1A0byGcJQN6VR4VjRpiRHo/x7O/ffoiR0FAEBAEBIEkR+DtCKNFBnWoUwJbzFIKbcx8mWhbIDqbAUnywKRT8DMH8cvmsazd/xvZ9YVpXKUGn5Wug5vViVSeWXgUFczJ2yfZvHUJGx7epEydqvSu3IDcLrlIoUmDbIxC7+SCopGwatSJqza0itk+S0dBjySJGatJrpcJgwQBQeCDI/AkTBY7XPZkKZ0aKnNcyXNt3dsRRpuqgvbgn30ijXqpcUJ1vky0YsZZVoi2RbJ07wYW7F1H4wYNqJavKDml3Ojd9FwOvMOB43+hRCh8UuMjMqX24BFGIiPNnLt/hvnbZ5PLMzejPxuFUQnDXXJFkXR2EdZINjSowqhBUb1KIYwf3AMoKiQICAJJi4A66mefNKmx2X/rbervsSJjUCyg6BxTKDUOZ0ldo57crrcijPY3BsmxPF+JmVmqiVmVbzLKhGsj+O3wUtbsXE2nVp2pnqc27mZ3wuUgNpzawsjd0/GLeogiacjs5EbT0hXoXXUoKZS0uLgonAzay8jFMylXqDafVKhADpesSLIBSdE6ZqpqzPbNANQGEcKY3LqgsFcQEASSMoHYHuETO+3CqJEwSxYMFhsWSYNNK+Fms2KVnO2/wxr7iJ7jT2JcT+x65p2+vVLeijA+2ZnGYZZ9hoz9LUK9Io0RjF07iz9vH2bydz+SR06Hsy0VYVo904/PY8z8n4hOE4ZJZwK9E4oMkk1mRMmB9KrXEyeLRAR3eaiJ5quffiBXjvRMaDsSveyEzurkWMqhszwVRo192Ye4BAFBQBAQBN4GgfiE0WazodgkjFozTuFGIkLDcM7gQeD1s2TMXRwbBrSyjE7djEX76nXnsQVOFVx1KZ/62csE78mSvyffJ1lhVBdRPFmPr86OUf9TR1fVv7fe3saYKZMZ0nUYZTMWwt2qR9bBY72F4j/XJSjoFooUil6vI9pswIYOJ3c3UhDG5varKZyiFEZ3M06yxH3LPf63aCBtSjamdrHqpMQTWbahGBS7y65V1z5qkp/b/jY6b1LPQ7GZuHXzNmZFRzqfzDw4uIMzAeHondPzcf2quCbFCVWKTMhDP/we+PM4wmhH7OKRGu9MWcjklUKNHCTLS7ZEc/OWH1b0ePtk5PburVwIjcbZIzMf16mAkzaZVixZtkbSN/qJEMW2VJ1EaVY0RGpNpPQP4+ThoxSsUYKjBzZRpk4LIs1aUru6oleX5mniF0Y1X1Vg1UsVQ1Xg1M+eiGNswYv9/68SxrflRb4lj1F5uhjfbrQkEWaOJjIqii6/9aZ34y6U8yyMk+SKVV2eqLMRFR1E+p+KozFYMFvC0TmrM1Kd0akLNqwm0IQypfZMWpZph9ZgQ7JZsGhsnAy+zHcj+zNrwGQKpM6NJEvYDI4Yp86mta93FNf7IhDB792aMf5oSIwBOuoPmMGgTwphDr9FyYJFOHvHm6VXj6H0r8Tnq8+Svtxkrh3oinsScvSjA6+xZPZMfl+5mr0nb6gLh+Jekp68ZWrQtPlnfNWxBT4p9O8LeLzlWsP8uR0QEc93WryzZEUKOUu+gmW5E5CDVTf2EvJlUb7804/cH8/h9KaOOCeRRyjw6na69Z9GVNwhqZeydvbKy/TJw0nlosa4xPW2CCg2GVlRh07V31gNJtUJtCo8igpn3Z7ttC5fi6unj/EoKoqCRbJwPjiaSBPULlMeN/tPs/xsgzN72A0U2eERqgJ7+/Ztbty4Yf+3k5MT5cuXR6dTw2IOoXzyt31TGDVkJiuooTpZq24XqqCTHFHMuJ6t9PQ+lYNDWGPvOfrqTv5WhFFdiP+kTHW2qDop5rHVyOz5czlz7wLjfxxJagwoZis2RYPJKuPs7EL23qXRYMVZp8FmkQmPisTgofDY+ACrxpmtLX6jdNYirHU7SSpnDxqYKoKLxA+npxD5tz9jvhyCXjJg1trsYPRWjVjK8baehn+UTwSLOlSmz8a7MXcb6DBpI6NbFY0ljL5seXiYoP+VtQujd8WZXNvXGbck8mNsjXpIu9LFWHr+Ee6pM1Cj6RfUKp+frOlS2x+swLtXObx9Hat2HCMwLIp0Fftwbsdo0jonldnQCgHbfyRd7WHxtGBpDt/fT2HtpRhhLMTORzu51bKAXRjz1F/I6fVf4JRE2uLhqaWUrvE/Ql94M4lbNasxkiizDa88Dbl8ajWpXJJKW/yjhyjp3WSOwiZbiDI44WHSE+lkwdmkxaK3EGyyQKSWauXykjtHWXxzpuKHceNRNDpS6p3QmMwoioyk02KxWNDq9fbf6schIfY9r93c3GjYsCGHDx/G3d2d3Llzs3XrVvR6/VNRNJlMdsFU73fSGex5a20gaW2YNVYMGnU1gkNEn26WFhPZjO1BPj2kwt6/X/0m/paEUcEqOabd6BXJPjvJT/Kn89AutK3ZiUYVanHW/zjjt0zh5oNADIor+YtnQHvPzKZje6j3aRP279lHsUw5SZHJg1k755M1ZznqpS/E3kO7uOYWhIvGiSY+DejXuCOyWzo6DWjD9PGTya3Jj1bWYtOb0SqS2Ef1vTxWCoF3bhEUbcIUFYm6eufJpTW44GJwIV0GiSqFVI8xaQtjwIl55C/zJYE+1Tl+bA3F07q/eJqLOsR6cws1i9TnpDU9q/4+T+M8ad4L+RcLfSaMepc0VKxYMtbQaEZGL5pBLuVishBGqzmCRwGhcd7zX6yvmd0/NqPNnJN452vOxZPLSJlkXlKSSJf4l2bYTBGERRu5EqpQIr07skGD1mZFlqxEyhJStMm+0mDI8AkUKpiTX8aMp3CRojRo9AmDBg0kpacHISGPOXT4EIMGD8bgZGDF73/w119/sX//fpYuXcqsWbMYNWoUadOmZe7cuQwcOJAdO3bg5+fH5s2b8fLysnuRvy9YTLAWbkWFUtwzPchWFE2seGTMMhHHXBPJPixrl0H185jvVPG0//sV11sTRov9FAwJJ5uE2WLltuEu7X/6kl29NnAv0p+m09pxxnTZPvM0hVmPG+EEp/LEGmmhVckm3D5xnQyuPnjkycCcY7/jalDQhYdhM9iIcrLipBjQ2tzJk7cQe9ovocOoz2nTojUf+9ZHL+uw6kz2ymrEPqr/8jH4J7dbWPZpSVqvPBP/zSkrc/zGQtoXTfrCGHJpDQVLNOe+S35mr15OyzJ5cHeK64FYokM4selXWnw+iAdOudh65i8+yur5T8Alwj3PhDGVby3On91EBve4Q4tRj84kC2F8IzhKNEuaFqXNmitkL9qLM8fG4aZPIi7vG1Ug6Sc65+fPzpNXmbbuLFt/bo53mjQoUhT3gk0g28joYuaPpRtYuWkjDx88wMvdg/59+1OkZEnaduxAxvTpCQsPo1SZMhw/fpw2X7ShU8cv8fX1ZejQofah1CFDhlC5cmW79zh9+nQWL17MtGnTiIiIYN68eSxYsMAuoCOGj+CoMYDxR7aytcNgUhuccJLUOKa6M5pjdYSj9R0eYWyPUR3NdHyoLrt/D8Josdq4rr/FLysnMLnOOL6e9i0rgnZglIwgqZ6dGVeTC+GeobhE6hn2yY+c3X+JzN6FKFgsD5s2LyRvOhfCbUauBT3iSOQDAkwReERbwdXA/u67WXZsPqm9U/F12W9xkvVYdeYYYRQnb7z7R83C2i716LrpYvxFpyjDpoPj+LxI0hdGxRbF4j4t+Gb6NiLUYSIyUavpRxTNlxV9VAAXzp9lzbZD9noaXNNS/4fFLPuuDk5JJkb6HxNGSwg/FMrNyMuBFGw4i+NrOyWZoeB3/xwmTom/HTrN6iO32HpWZuN3BSidLRey/hEdf95OgczefFzYjS0rdhMY/Yht2/dQMH8udBoNeq2Bhw8ekSd3Lnr37cvlK5fp3acPwcHB9O3Th8GDB1OuXDlq1qxp9w5Xr15tn4RTr149qlevzsqVK6lYsSIbNmzgzJkzDBgwgJIlS3LbNwWjruxjdZl2VCtQFIPGaj+OUBVF1Tmy2WfDOuL+T+OO6udajX0ujD3s9s6F0SJhVWSuaK+z4uhqvi38FQW6FuexdwjOZh2KJpJwJzOSkolU1vu4Rxjo2rAf507epEH+KqTxu03g4gW4Xn9EiIsel2xZiGxdhaE3d3FdH4xBtrGo7Bweut/m5sPr/Nx8HHpFh02nCq4WSUpaEyESp6sm1Vxt3Du9m4VLlnHa6MOnjZvRoEpB+1Des8k3SXso1f4w2YxcPXmI9etWsnz2Ik4+iowD3C1XBTq3aUmzpo0oldcHfZIRRcfr8JMY43/BY7SG3qJEzsKcCQynxi+H2NarXKKtm0uqT11i2/XHwb9ZefQGa887serrXNQq4oNOjqTk9zv5qEJWBlb04eJfN7jtfJdSeWqiM/lz5soDCqTLQoTFiqwJI32hPBhDw3h44wIGl3T4B/mjcXIhZ7qs9u1ZAqMfUiZXMcwS+N+7xZGr/pTLnpKwKGcCH96hepXqnLl8jvzZczPo9BYmnt/DkkptqZG/CDpFg7rTWoTNikUjkQItztjsI6dG2YKLWbIP/0ZodbjI6r7bEobXvMm+/aFUVRixcdJ8hj2X99Mh/+eU71WB66nuobNo0BhBq09J0YwfUcinNOG3Q/HSpiY60kSbggUIWLyAtDs2kslowSZZkXQaAp00PPikKC3cL+CudeZ436NsurKG45ePMq3zTFxwRtZY0MjqbgtiRlpiPyjx529j58zvaN5lHE/mpEpaJ2p9O51lY9vhbrwdMysVytSqiPnMfk49DE9Ck28UAu/fIiTy+ZkeNiLDwggNi0RGh3vKFKRwd33hx9fJIw1ZvNUJOu/7SogwOlG2VjmiTuzhTFB0Epp8Y2PB+EHsOXP/tTCt0UGsWrsFo1kiT7VGlM3iTqGaHendutJr7xUJ3ozA0gMnWHX0CuvOwLTWeWhZJQ8uNpl0XdfSq0YxenyShi1/h7L88HmC/YLJkTqI1l+0oLy3K0EaHXtO+bN9/xF0EWbyFM9DlzqVcVWXZUgKerMVi/qTbQ1Bb5YJc02Nmy2AoDNn0Ghu4FKwKaGGNPZY5raTe6iUKS8rL5/g55v7WF+qHfkK5eWvBzdZcmwXF69fI0uEls/K16ZltZr4mcOZdXgroXcfYNVryeCZis7VG+EtOePm8moHKlGE0YbMX8ZTrD22gWHl+zFv90J+3D2WML2NtLqc1PZpwM3dt9m34RoaowmNRotG74TNGkyjcvnoXK8C4XOmkOnqZaxSFHpnDaHeaZnbpQYp3DMw/suRLDo2h0t+5xj+6WhccXEIo02HpC4oFdc7J6CEHuOjnJXYG+bGjws38GmWe7Ss0Zoz0c6M2nqaXuU1McIYibunB3JUOFEWWxISRhsDPi/P6KXH/hG7Gl9OZ8fsLv/o3rd7U0KE0Yy7pztyZDhRVjlJCWP35uWZu/n8C2gUm4Uoo+pjaHFxdY53LenH385hxeiWbxfrfzi3hYdOs/LoJbads9GqVDo61S+BbFKoPXwbAyvlp3qdtHw9eimWaANfNq9EoRwZOH/jHo2KZmX9qRtMWbyNpg3L4mQ2s/LQGaZ0aEml/FntO8fZrFaMWgXL+d3Yrh3Do1YjbHdOE7h6NnqTP+YKPZjv48P6jQdIrVOo5JEVc85MTLx2kKUV2nIh4CbLju0ghas7HWs2pkTW3Gw9fpiP8pVg1bF9LD+9j151W+Hq5sroDXPpVaYeXxevidNrZi4nijBaFRt3dPcZMH8Qc9rNw1m2MnrFCDZfPkizGt8xrs0SQh+GYrZGO9a4KBKuHqmIjDBh0Kh/Iug/tjFNhi5CG3oBo86Gk1Maog7sZNCoafyv7accDd+HazonvqnYDVdFCOP7fm5DDozHq1JvPNJ34OKNWXi72tg65GM+HvYnn3Rbxe/Di8cIY2aWntlIyHd1+XbzpSQljOvmjGbXGf8XUFpCbjFjyQbAjbqtW5Mj9YvngfqWakSvNtXfdzMkcCg1D3+cXcGdLlXpc/BeEhJGhYAHfoRFqTHeuNfDowuo2Ho4UIy1R5dTMM2LI0QunmnJmDapTIZKAl3iX5rQb9lOlh+6xMPIVGglGU/rPcxSKkya1HQsn4ptZ+7jk8HApI61SJ3amQnzNrLkkB/fNK/Iot2XuRcsUziDAQ9rMI9MRlpUzkb3BrUwqXF6mx5ZllAOTEbZN5mwrNmQA/xJ9/ghisHC0geFGZG3MF2qtaZBzoKkcfWk5eppXLx/j851m7F861pSeBpY2KIXXrKBcYc2suTCIVoV+4g/juwmyFOiuDUl7kYZN58UfFqsEo0yFMDN49Vn+r4VYbSoG8dKWvWkRHRWCbNs5r4+lE5D/8e0Dj/hmzEPIZZQTl87x6Gdftw8bcQ1pYLfTX8CA+6jN9jw9EyBp0d6Nm/aQVSEGc88Gkb65iDnjp2k4j7RLs64LN5Cvdbd8K3gRdZaBWhUvw4NcpTACQNWjRatTYtGLPD/l4/BP7s99NBE0lXoiWv6Nly4Pp8Mbla2DKpD3eF7aNxzLb8NLRIjjEk7xihbojh37gImK6TKVoicaZ2IuLwJj7z1AR9Wnj9L0/xJ+Uf3mcfonr4YM6YNJZWzFlPoQ67evIc1Q1G618tKfvsC/6S9jjG+nnh3zyR8qvUAyvHXw72UTC/mFPyzJ/bN7/pq4UGW7r+EwaJF4+pCp4qe+PmHs+KCjhq5ozl2WU/atFbqF80pJKOcAAAgAElEQVTDsWuXuHg9jFBdCjrV82b9tjtEmpwZ3bkEldzCiPzzBKlbNcNoM5PZ0wPl1GVu/b6O3HUl2D8Zq96ErKQmKnsdIsL3M3hpFLsaNqJfjSakcU7B1kt/sT7gGrpoDfWLVWTTmcM4Y6GUly9BURH8HR2gRhepljUnJ25cIhwz8xp/S6WMudBbrNx4/JAMshPZs2R8JYC3Iow2zPaTLdQpsmoQ1CrbCNcY6fJjV3LkSccPLQehCzNw4sZ5omxWPDRe9O8/hnOnr2KxRKNTl2boNOTMmYd6dT9h/LjxGI2eFMikZWC1Qui3jCcs0krzWw/4afEOth9diFmnZcGEKeRyU99itMjqprWKBrFX6pt3+LeZUgn9ixrZK7I7wsDgBRto5vOIdrVacMLozE/bLtCvrJQshNEUcoXCBUtw5b4H445coHeZlMlWGONrX33x1lzf0o+KQhjfZvf/oPPqOO8wi/Zfx2Cz0KS0N9M6VsU/KIxCP52lcSEre09eJ0JywmTzRqMJxFWyobU50fbj3Ow7cI6L4e7k0IfRJqdC2K9T+atMcdp/3Y36Pqm5/Xl3lPC7ZJ37OaadPyNZQ3jk05R0jUcSsnUoAybuZEvLZlglE3qrq2NvVp2eKIOOvnmrs/D4LgK0Rqw6Dc6KFlebhmiNwheVq7Ppz6081JnxdU9Fdre0RGutBN28R696LWlXsEziCyOyBatGZ1dqVR4VxUa0FM2OQ7sYsXMsOweu5sbee2QvWgC/6Fs8vBlE0C1PZsydy5VLl0idNg2+vllo0rgJCxct5PHjxzT7uC0/TxxDprTOzG9YFR9vDT59vuWribMx5wgkhb+R0V36odOqG4lr7OWqOxtIiDfI9/OUyuyb/z1VOvz8rHjJQMP+C1k8rAXOTyffJG2P8ZkwpmHO2Qt0LOiKbHzMibNX1YEfchYsmMR3VlEIPfUHgxc4lpSoV4o06fF0cyWtlzcZcxSgVC6FokIY389jkgxL7Tp7H8v2X7VPqhzbrhTtK/piVvTk+2oZX1XLgEdmX3btOUyolIa0zuG0aFaTWTPWoDEZadKsJqMW/EkINvQXNpH+1DHqdutJ58b1MQ0eSPbDFwnwSUPqP4Zxe8v3pEzlQerm0zC75oKDc5g+ZwMrchTA31NBY3GmSalylMiRj0nrl7GgaVf+jn7EusO7CVMsZPX04pPK1ZmzaRXpPVOR3deXSVv+IMxVws0CnrKWbjWbUi9vSXxdXN6BMFqtWLVarJKk7nSKJMtoJQsRxki+XjmQj8qXwfthZhQ/F9zSp2Xb0UMsm7iPR6EPsFhkFFlrX3fi4qajbr2ahEUEkdJTS75UaVh77jAht/wpU6wkmTw1uJfLztLAFcxo1J1q2cph1BuwabW4YEXBqobkk2HX+0BMlk1cPryDxWt3EWp2pmStRjSrWQo3gzbZLNd4Jow6mvbsTanXDdVpXWnYriP50romm0ZMzgv8xVDqu+9m645e49jl+4RGhtK9eUVyeKpnMRpYeewmlbJ44Jo+K05SBCaNAZ3FgiQp3HwQxd3bflQsXYTzNwO58jCIwK1ryTBrKaXTp8dmDsH7wX3CDVpIm4E0f64mLOAwXlkyY0xTEotVwinyHAF3ovD3ycu9u3fImjYzWdN5YZAlbkU/Jp/Gk8dOjk3grDoJgz2UpxAsmwjxDyRLOm/uRYVy8v4N+/rIQllz4OPkibuswfCa3ZHeylAqVhtWrQaLupE3Elp1g1ibxb5v6e77p6j/TQ1+/HosBSNKMmzgbG5aowm/YyLaHIyLkztGsypoOmTUGao2rHIU1epXYUz7etzW36FM1eo44Y4nFvqv/4X7TkamN+1JKqM7Jp0Bm06Ls2JxCKOUfH6g3n0Xf38lJpd1jM+EMb5NuOPhp/di+anztCzg9f7gJrBkIYwJBPYfTx6tqMEyGY0io5cV+7pBSdYSZlBIZYkgXOuJqxKMpHVGY3NGVqxEq5uZKjZcrBClccXVJhF89SS36rfG99Fd3OQUhKTNhqlUQSJvniX33h1YXRQ0Oi1oXFFsZvuadyernnCDMy5WDdjUI6kU9QhkzDoJrU1xbGyuHq3k2EVc3V8ci3riknoWpDVmhxt1xxt1ZxwUx7ahSGh072CvVHV3Aau6Y7q6o4C6s4CsnugMFg2Yw6NYd3Ir0zfP4rtvh/BFxZ4Q6kVkdCQGgilevCifNKmPi4uBXTv3sG3bThSbDoM2LYrOhYzp05ErXzq+7t2YXw8Nx+pmZUmX5RgMejSyjLP9vCkdNtVblTVoNWK5RlJ8jtWOfvHCBfvRYrkK52BDy1JJchNxm+kxGzdsIdzoOA7ntZfGiXJ165MjZfIZqZCt0Zw/fwmz1YXchbPwR528SXIT8fjYC4/xtT3yrSewbzeqbgSOBUWjRVbdGNmGSdLgJEcRrnPDxWZ2rCG37yyjwawx2x0knU2HWaNFp1iItBoJn7uCS2OmYEjnTe4BXUlTrhTXN2wi2xdtMOkVdBoJZ/WsR60eExIuVpkovYzBqobIFHWOJxp1s3BZFUfQ27VGFWs1kKaujVQX8GM/jlAVTUVSxVBFoob5NPY0dslQM3rF9VY8Rlk9Vytm6zmduus5DlE0qQaY1F1uNPywahgXHt+kqk89/hi8AY+0qfm6wyc0alQVSaug1Vns8cHTf99m7eqtXDhyg8vBEs5RWpxzPsa5UBRR6UwMqN+ZOpmqEeUiI2tspFDP89LqsEg6+5EoWm2S2obkrXdSkaEgIAgIAu+SgH1bNbu4OETFLjOKjKKuRFBsWCUtWjUN6olQqoBK9nSSemSU6l1Kkn0xv0m2IZksaMMjwaBDdtEja3Ro1GOk9Dp7EVqNIxynKqC61YY6d0Q9WkpSJMfRhrG2OJVVR1AVwZgy7QZoYtI9Od4qxpm0fxdTDbU+6skeiS6MrypAURVdA+FKJDtO7mbk9DF81eN/FChQiLLWHPYd0+2GqmdtyTHndqn/NkYQ5BrFlfBHDPp9AtYwG6t7z8XdaED/3HY+iXGC87vseKIsQUAQEAQ+JAKxDxN+8vusHkpsP4RYp312PqNdsBS06mkYimKPBSaF6614jK+siEWN/Fkx6axEKEb2nznIwjVLUJw0NC/wEcWKFidThox2gVRfB2yylZDQx+y5dYETp49x5vQJapSrSMuPPyWrqy86RY9WH1fthTAmha4kbBAEBIH/OoHYp1k8z8Lu+MR4ck/PcnviBcZs7v1PhDH2AcVvogVPDj9+rx4jaqxGPYhYHZ/WSUTJRiIsUWzavZXxf0/k/v37drfWK50XVosVo9FIeHgYOXyrUa9gFTpVbYqP4orGqkFx1mNR99fTxN214E1g/Nc7rKi/ICAICALvk8ATL9Juw5Mh2Zj/eSJWSeW3PNE9RsVste9fKqsjxRL2RRWyJKPGJVHMPA59zN179+znbqm7oadI4UnmzJnxcHOyHzqs1Tgjq2Ox6viz1opVNuMsucVp36QC8312OlG2ICAICAKCwNshkOjCqC6ieHI5XhIc01ftHrSk7pYX/6U1W0E9QkprwBjzdqHHjAYrGrEk4+20vshFEBAEBAFB4AUCiS6MJvtuNKocOk5Wtv9RVVGdsaQeXPySy+xYEWlfs6LOPLJP1ZXUeUrqgZTOoikFAUFAEBAEBIFEIZDowqjuj+84NVlxnGGn/r9d6NSh1Wfe5PO1s6pnK6pTbTXqyhOrPWirns6sXlrJkCgwRKaCgCAgCAgCgkCiC+NzS08cxGM8wNhrUl5oimcLZmINxjpSOXxPcQkCgoAgIAgIAm+fQKIL49s3WeQoCAgCgoAgIAgkHgEhjInHVuQsCAgCgoAgkAwJCGFMho0mTBYEBAFBQBBIPAJCGBOPrchZEBAEBAFBIBkSEMKYDBtNmCwICAKCgCCQeASEMCYeW5GzICAICAKCQDIkIIQxGTaaMFkQEAQEAUEg8QgIYUw8tiJnQUAQEAQEgWRIQAhjMmw0YbIgIAgIAoJA4hEQwph4bEXOgoAgIAgIAsmQgBDGZNhowmRBQBAQBASBxCMghDHx2IqcBQFBQBAQBJIhASGMybDRhMmCgCAgCAgCiUdACGPisRU5CwKCgCAgCCRDAkIYk2GjCZMFAUFAEBAEEo+AEMbEYytyFgQEAUFAEEiGBIQwJsNGEyYLAoKAICAIJB4BIYyJx1bkLAgIAoKAIJAMCQhhTIaNJkwWBAQBQUAQSDwCQhgTj63IWRAQBAQBQSAZEhDCmAwbTZgsCAgCgoAgkHgEhDAmHluRsyAgCAgCgkAyJCCEMRk2mjBZEBAEBAFBIPEICGFMPLYiZ0FAEBAEBIFkSEAIYzJsNGGyICAICAKCQOIREMKYeGxFzoKAICAICALJkIAQxmTYaMJkQUAQEAQEgcQj8C+E0cj+7ZupWKsJUoLsUzi2fC9ZmlXBW5+wO58UYwvzY/hvDxjQuTSGBJVt5K+9ByhVpcZr71Js0czdcZa2dUqjf23quAmMfof5OyInZfN5JfBOkVwQEAQEAUHgfRP4x8IYfnMX/Xovp9u8aeRL+XJ58jt9hNAcpSnorompq8KiLydSYkoPCrj8E2FUuLBnAZ/PfsC6GX3x8XiZbFk4t2YxaWu0wftpmjAWT55Om2797bYo5giOHT2F+blWSJUxH/mz6Ggyah3LB7fF5SWtJFvD6drhc87eCsGl0kDWjaiFMxB+cg4rHlWmQ53cMXfauHHuJPdCjPHmpNF6Urx0IVx0/4TH++5ConxBQBAQBD4sAv9IGG0Pj9LllwMM6d+UaR0G0ujXqZTxSRkvmT+nTUL6vCvVUrwNYVS4sXUqQ46kY1aPAvSf9Cd9e36DTwrti2Urocxp0JiKC7eSN80T4Y4rjMgWHj0KQgZ2z56Nc6uOlHPX4OSaEk8X4yuF8dTyodTtNeO5crMxZ/8OKoctf04YFcJDAok02ezpTy6dx60KrWni62T/tyQZSOuVGu0TRB9WHxO1EQQEAUEgWRFIgDDK7J4/ls1XFDxS5OHLb+qSMYUTmEPYuGIbd4LvYs3WgK/r53k29Gi+y+gvBrArZ0c2Dq+KQwb+gcdoCWbZxIlcS+FDjgx5aVC7AimcNEQGXmfnhj088LtAlqZ9qVvA+yn80Gt76TxoOnXa/Uj72nljPn9OGJ+mVvhj6EAMnX7kk4wOD1S2PH6tx2ivTeB+vv5qN9NXDX46pPyix/isTyiRd5g6dAwXA4swakZHPA1CDZPVEyOMFQQEgQ+eQAKEMaEsZHbNG8GVPJ+Rb+8g/KsM49MKOdH8E2FMaNGWUBZOmEu5b7owd8gv1P22K1V8VY/2JcJo8Wdgq/YEtpnB9EZZ7AL3JsKoyFGsGjuJh6kykLZsLZoVzIhOA+EnplG9/UJc85Rl6R+TyCSBOSqM+zfPsGrhCvJ88QNFQzew4IiW2o1qkMM7HandExYtTSgSkV4QEAQEAUHgzQi8sTAqYfuoUPBTrptekbGkYdS6v+hQIiW7Zw7gcPp29G9aAq1iZuXYLvyZthPTOpZNYIxR4cLv31Ot27zX1KgM686uokzaSCa06kuGvkNpVTIjNuNdRvcYQa6+Y2meQ44TY3RkqHBzwwiWRpcjeNgf9Dk2nYyuGrswflSuFBf8LNSduov5n+aIM8lIiQ7g135tydJpDvULpOTg4hHsDi5Ahy9b4HltftyhVOMD5s9eRMo8NfmociE8nVWvVMEYGczxP1fz625nZo3+HA+DiDG+WbcVqQQBQUAQSDwCbyyML5pgYfm8sbTo8D3PDwZajY85dyWcAgV90D8NLZoIjwAPD0MChfHFkpWwazRofZDf17fF7TktsUU84Ha4M9kzpHp6o9VoxOzkjKv0oscYeWc/I2fcpMeQz9HeWMPkA270/7IOTtZXD6UG3brAdTJSyjelQzAVhYf3A0md0QsCL3A9OiP5ssQfd728cRnH8zWldQ7H4LK4BAFBQBAQBJIOgUQRxiee2MnVG3CpWpd8qXWxaqywfdwqcndtiq/TP/OQXiWMjoJM7NuxnYo1Gzwn2pHsWL2emk1a2VMFXz9Avw4bGbxhGFlSqEOZMn8t/4lZ94sxo1tlmr5mVqo5/CSNPv4Wk0Gdi/rsskYE0mTYSno8nZUat8GFMCadB0BYIggIAoLA8wQSVRgXffEdWX4eTtUMCV0J+OqGer0whjFp5HC6fj/mBW82ds6KbMOqaNBrYwu0gs2qIClhr518Yw4/zZLdVjo0LBHH4NiTbxRrFB3rVGLD6TtP09jMJqxaA06xyk31yVDOzP6ffbmHuAQBQUAQEATeH4FEFsZPWSWlJqPr88spXPmk52Bq5/b8RzV/E2Ec1rEx9w25X9x8wDMHQ0f1Id1rnNU3mXyjeozt2o/B0+vZsK1aIXPgVYp2nEbXl3iM/6jS4iZBQBAQBASBd0LgXwjjO7FPFCIICAKCgCAgCLxTAkIY3yluUZggIAgIAoJAUicghDGpt5CwTxAQBAQBQeCdEhDC+E5xi8IEAUFAEBAEkjoBIYxJvYWEfYKAICAICALvlIAQxneKWxQmCAgCgoAgkNQJCGFM6i0k7BMEBAFBQBB4pwSEML5T3KIwQUAQEAQEgaROIMHCeOfkfu77lKGs16tOg5B5cGAuEfnakCtNwvZysYb78cv8G3T/tgrO4kSmpN5/hH2CgCAgCHxwBBIkjErULcaOXkavYd+jw8rVEwe59ijqKRRJykCVmkVw0cpcmteOwOrTqJjV4+n3EQ+vsHnvGXZtXYmff5j983zl61GlXAnqVS+LY38cC6dndeN+6SF8XPTZ+YofHHlRIUFAEBAEBIEkSSBBwnhpxffMkr5gfDP14F8FszEai01xVEwJZ3GLaTRdOxQvffzCuHv5PLybtiWvXosUsyWbIstsnzYZl7bdqOzhcBFl8w16zzjJ+G7NXtzSLUliFEYJAoKAICAIfCgEEiCMCuOa96XU5JFU8X5xGDXS7zgD12tomO02tx895uGBZVQctDqOxxj56Aprtv3Nub/34x8cAUgULP0RuXPn4OPq5Xh6BodsoUuLUfRcNIg8Lv/sBI4PpYFEPQQBQUAQEATeLYE3F0bFSpM2Y5m0aAA+z8X+LOF+LFy4icb/+4q7R/dxNziMuzunU6DH73GE8Y2rpsjMbPwlGX75lYY5XN74NpFQEBAEBAFBQBD4twQSIIwW6g+Yw+LRXxP7LAnFdp9W7SczYPxQiqR1wmwyYpOtXF70FRF1ZjiEUbHSsUZxlh++9gp7NXw9aSe/dCprH6Zd07kVAZ2n0blk6n9bR3G/ICAICAKCgCDwxgQSIIxWmrUdx4QF3zk8RiWCTQuncz/Cm5qtmuKbxjVWoQqh1w5iylCGdG5xz2K0Be9ixQFvWjYsgCJH0HfBLsZ2aBQ3lqjIzGryNZnGT6ReNuExvnFrioSCgCAgCAgC/5rAmwsjCpM+G0DxiT9RKd0TsbPx4NRW9v11nqUbDzw1xqdcPT7KU4Z6jYrgHOcQYHgjYZTNdGr1M/0WDiSXs4gx/utWFhkIAoKAICAIvDGBBAgjXFv7IzNozbhPctkLUMJvUr/AbOZdG056w7PAo6JEs6NfHdy6bqJCFvc4xryJMMqWq3w34yw/d20iZqW+cVOKhIKAICAICAJvg0CChBGjH5N+/p2vh/TBMS/Vyp1Dazh6PZid2w/wZEVj7kp1KehTgI9rFXrBY5SjL3LiuielCmZ8yVCqiWMTuhNacxg1C6Z7G3UUeQgCgoAgIAgIAm9MIGHCCNw/vZ+LXqWpntHpjQtJSELr4xsM+SOAIZ3KYBCjqAlBJ9IKAoKAICAIvAUCCRbGt1CmyEIQEAQEAUFAEEiyBIQwJtmmEYYJAoKAICAIvA8CQhjfB3VRpiAgCAgCgkCSJSCEMck2jTBMEBAEBAFB4H0QEML4PqiLMgUBQUAQEASSLAEhjEm2aYRhgoAgIAgIAu+DgBDG90FdlCkICAKCgCCQZAn8a2E0PrhAVIpsHN+7lkp1W/Gh7mwafHoNh5yqUT9vyiTTmMfXb8K9Zl3yPj2aS+H+peu45ciBpz7WIlBF5uYNfzLnyEDcnWvjq4rMlZ0zsBRpRwGv2Pvfxl/toHt+6DL64JnQNadKALvXX6BaoypPM7YZgxmx/hIDmpd/rZ3WiEDO3ZcpnDsdsQ97iQi8R4jBG58UjmOvX30Z8bsdhE/WTK9LiGI1cf5uGAV8vV67G5MScYtfl/jTpUuZZ0epvawE5RG7t1ynWt1yr7UhbgKFgKMLOeRWj0YFvV5778Pzu3nsXYa8cfY0fu1tgI2T2xfgVb4NPu4vHjf3JjnETRPB7xv20bxB3TgcjZfXs1cuT+18aV+fpTmMKdNO0KF7Ndxe0++UsKvMXRNO+7bFYw5Cf332T1IE3b4NGbKQ5rULqhVCb1/AljYPqd2eHp735gWJlEmOQAKE0cTuLVsICDfHVMKdsrWrE7WqIwHVJ3NuzTha9xhJiidVVKy0b9WCcEUXp0MqiomU5Toxq2e9BMBQCL59lhVrtxNidaV8rXpULpTVfr/NGMqRrWs4dDWE3OU/pmGFvI4HTrbgd+4Q63cew+SSnloNPqFA5hT278yhfqxbvYHrgWbyla1J7XL5cdZJyEZ/7j12xcfb4wXb7m0bxe9u7ehVMcPT76Lvn2bzgcvYnk8taSlSqRZ54snHkVTG78AiQnM2o6B33C3zXoSi8Pj+FbYfOA1O3lSsUpKMKR2CtX7MBFJ93Z1KMQc8o5iZ+WkvjI0rkyG2AspmFq8LYu6y7qRzwOHc0V1cuB0SpzinrMWoXyY7x2Z1xFhrEtV8Pe3fW0Ous2HHCSyxUjtnKUe9sj6smzWPol92IPtzR5GpSU0Bl9my+zRPeoz6mXe2UlQulQ3k28wbu5cO/b94mqsl4i61xx5g89CWOL+mdwSfXUWdzRk53L9cnP515vcJbMnSjv7lHGfAmCPu0K/XDzwIdVihRN7Dq/JP/NqvGsi3mDf+IB36tH6uNJlzl6+QN0/ep8JmDr1F9V/+YuewT3FsbWHl+J717N64ieN+ULJaPVq1aUhmNx1K0N+07X+d2XOa2tNaIgO5G+VMNi9HW1uDr3IxLC2FfFOBfJN5k4/RoUeLeGsccvM4u/66gRzr20y5ylGhWGZurerB7yl70r+6b6xvFYJ2j2BqSBOGNMn/9PNru+fxMGdTKvo42vT5K+TmaXb8dfnZx3pXqtSpTXoXiY3TuuHb4hcKpon/tffBuSPsv3An3nzdPPNSu2ZhdE/7RzA9e3xP2fIfxRXGK+sJrTySrpWzxOSjEHLvEnuOXKNA+crkzqDaLfPj9EX0bV+Xzm03MvW3DqRS+7PxMgM6D+ZqaCjHHtgomy013r6fMHZkSwzBx/jfyECmTKgX70uKNfQKsyfMZs9F1X5XCtVqTvd2dfDQSqwbOB2fAV9R3M1h/KNzm+kzfCGmJ2ezR9yhxFfz6N8wJwd+aou2/TzKZX5dz31NxxZfJwkCCRBGh73+pzcxMbgMo6qpb3Y2Ls1r+1Jh7DR+JZN7t4zjRSo2f8avOE3vlrXeGIAScY7/ffYjX06aQmZ9EKP6j+aTKQupmlrDnskDWeZaj2H1M7FkyE9k7D+Zz7K74n9qBQUGnGXv3K54BJygY80xTLm0lbzuwQysWp28o/+gTl43No/7Fv9q4+hbNy+mhztY93cWmtfJ47At6jR1MxVja6j6j9SM23c2ljAq3N8+hHPZelArV0KPxrJxfHY7gqpNpnbO2Id4vYgk+s42fpoTyPBhrZGCLvHDuEV0HzGS9JqXCGPLSVRb2IfcsTdft0XTu9ty+k/tECOMz8qJPDmT0Xer8VPD3DEf2jj8nDA+b5UScp6W35xlwbKWbHmFMD5/n3xnA4Nnahg+ot4rhHE/m36MRxglKc4PqSqMaYp8Go/3lp5RBy88FcbnbYj4azorpWa0K+n1CmE0MWXePL7p8PVTb/QFYYw4xsLlFtp2qmAvwvzgCF2WwuzeZZCC/6Zd/xtPhfHx7QOsvpWBDlVy2NNGHJ3EiMuVGfVFsdcKoyoGt44cx6N4KdJojBy7FUnpnGlRFJlbq3vyxwvCaOXIuGbsLT6R/h/5gqKg/o5fV4UxV7OXCuOJedO5W70jjbKqXqHC0eXDiKrUk2qZXV8rjC99kI3XGFJ3Dn23jcL96QhGMIPGLWJonx5xPf1DY1hobck3McKohJ6lb/99DJvahik/L6XDgK/x0rxEGGMMiH50ljKTbnF8RIOYLStBCTj6CmG0cGB4YwKaLKZxfsdzeHrZzxzK24Wvi3u+IIzq94oSo4qqTF9fzvwLxfhSCOMb/5Ynl4QJFsY7BxfT/15FljfP9lphbN+yOaGy9gWPMXWFrxLkMV5f8wP9btRmVe/Kdq5nfv+J7hHN+LOdO993HMr38+agOk1B5zaQr+cDrm/rxI7hPxDRehBf2A86NvPnj7W4VnMRTT1Pkf2ncO7/9rl9GMYc9CefjrnBmp+/xPK8MMZqxRc9xncgjIqVld/8QPpBP1Epg2MY686BFax0rkWvkp7xe4xNm7IGJ/sb79NLsXEmvDj7tw58ThgV/HeNYmJkM0a9VhhlAm+cwyljflxCTvLxPAtbf6jwSo8x7kMgc2V5X9an+ZY+teL3GGVrNLt27CA0MraPqeaiI1+5jyiQ6el4BG/qMca2wfj4CmPmnqV7tyaOoeaXeYzKPTp+8ROjFs14yut5YbQ+2MqcP73o0rqEvQjL3QM0nhFBzwoWQvwvM/9ANlbHeIyPb++ixVcTSOHh8LhUj9G37XwmvJEw2jj6Sw9MLcZS0ukW008rfFvSjQ07jxJwdAFhdX6N4zHaoh7SZfAY0mQuwajuLbi6ZztngqJ4ePkIhb4YRJWXeIyJJYwjW2yj15pvcI7lMb6JMO6dPB1T847U8jYQcuoPuh3QoP9rJWfIyd5Z3elGBAkAACAASURBVOJ6jHaqCn9vncCvKy7w1Ygp5Nfe4tteQwkLDSA0Ry+2xOcxKpHMqd+EfDPXUiGzo22urB/JOPOnzGyWi/XfdWHK5UB86/dhRsey+O1ewoJLCoW8nnnO+cvXJn9GZ+ExJhfFe0M7EyiMVjaO/4ZRJ6sy4ZNHTFh1mPCbV+j/+84Xh1JjGfBPvMTY9keH+BMueZIupTPqcOG68UO4WqkfvbOcol37PSzcMszxaASdJ3/m4WwLXELKqACk1OntAmEz+jOx1acUHreOqhk13AvVkNXbA0mx4bd/KlMvFubnr6q96DFGP2TLuj2oDmPwmS0Y646O6zFu+YHpl7NT4IXhUA15y9SgaLaXeZI2js/4nNWmGhRO7/ZcU2nJW7YGRdVhNhSub5jOQW1lPqtbEK05jK3Ll+FapyNV0utfFMbYOdmM9Kk/ls5rBsb1HmOnkU3M6dmBw6nrM3dIq5hvXuYxRrP+h2Zk77aS7JGHabTBk23dS7B2wkjuemfHJ1sJGpbN9dI4jmwK5vv/zafLlJ74umri9RjfsM/akyVMGGXundvDr7PX0GrgaAp5xTCXb9G1XgcCU2fny6FjqJ5TbS+ZO+tGMPEvLelqdaB/Ze+Y4ffnh1KjmT97OilSZ8FisRJwLZAynb+kdDrnF4ZS/53HqPBgy2A2pv6Ghu5nOGsoTqW0kazZdoiAY4uIqjf9mTDKRg4vncCDgu1wOfAbl/LUpVvNPKjvSK8bSr2xZwk/zNz0rAmc0/D9L2MplFr/Rh6jMfASHdeHsKRDKTZO606OluPIb7jJ4B+uMWhSw1gx40gmDezNkev2YZg41xeDp/BxTIxxZo8xlBjRh5JuGozXNlF/iszWSfUYHt9QKnDv5CZmrblL/x4lmTjhFJ/3a0OWFE6v8RgV/A9OYezfmfm2UWl0lmCW/bKBGkP7UzyN7gWP8eaeFRx1LUTFjM/CH3cunSHMKTuuu4eh7yCGUhPyDCfltAkSRjnoCCOGXOXjbGsJqj+b2nk84x1KvbF7Orlrdn11vV3ys/Pe31RNEU9w6iV3KrZo/hjWgan+1dg3ozPytTU06HGOzRsHOe6IvEWrtF0Y8XAj2T0dQXBr+B1GdPqGh/VGMbVNwac/3Ipi4ehvo6n+cwCXD4wns7sO08PtrDmZmU9r50G2PebPBdOIqtyTxnndiS/GGMdM+5CVhJTQSSjY+HveV8h1JlM8Y3yTXRROr59IiSZ9IXVN1myfSYOijjhMnBij+R7ds2XlV/9XYPf5iCvXtz+NB0bc2cXMY+64XN9O+W9+oKi72hYvCqNss6EQzYZBzcnW9Q8KpnfG79hGfr2YhrKWqxR7SYzxmSU2ji/ozdVC/WhVIqPj4+dijPsn/Y9qvWe9ss+4lW7OvUPLUH+WQs6uxqtYc0d6RUFGQmNnn55R+8/RNybGqA6vzR/Zh9XRTVk/szNxCMfjMVoj7tFg8C5+H1WDX1t1odW8lfimNKB6jEUKF+fqPVd+PniW3mVeMQRuDubwqTDKlPG1Dxf+G2FUZBnbrTX0G7ObZXNmEAh4VGjL3b1zCHguxnhw4Q/MCWvA7K5l0WFi99TB7PdszHdtynLnNTHG2ODVMmV1yFDSoNXAg0tH8chWCnenl09oik8YswfvocVWL9Z8W9IxbKrI2ORnQ5HxN7aEVqth09AZpO/T2SGMVzfx2fb0/NGlCMNmLqF/h3qxPEYbN/fPZeiiMKbP7mMP25gCzjBh6il6Dv7itTFG1YYwv3PsOn4VcKJCrdqkc3PUc/2gGfgM6Ewx9UVOHQIPvMKf+8/HmVOQrUhFimZPyYHh7dC2n0u5TCLGmJQF701te3NhjL7L0J+X07RbNwo4P2LA/9k767CqlrcN34AojaigKAqi2N3d3d2J3R1YqGBhdwdit9idx+4OpEFKOjfsvb5rB70RPPk751vrzxUT98yaZ+add2aGbaPHurkYXBipfo4xpynI0XsCX+8cZN7xL/Tv1YsW9cqjl0sDIfgOwwdeZfflJcq2NuQtZYut5EbwPix0Enh4eDmH3+vTfUBfGpUvqpqPEoj2fYTdyhNUa9iZ7p0aYKQ6S1IWH8C1Kw+IkYKWvhXVqlhTpGBexU+dnTBGvd7DrcTWdKqRvYdj+ixnJ4xZA8rkfJMjlooWii93DrD6aiwO84ahH/6elat202GKIzUs9NPNMQpJcVy5dp3YuFTXG8MClpQvWRgTUzMu7XXO0vlGkRxJCLu37kGzWBv6d65EyrGdapxvcpz8DC+GvjnNlM+VcO6pnMNLe0kTIgmKEDDOHcOjW67sPnCNeEBT15DBQ4dhWdiSimWVHY2kKE/WjF9PS8dFVC1qRFzQBxZP20rnpcupZhScwflGUeMI9viEoUUZdLTTdPCSovjsHkepUmaKOvf7hTGJrw+v8kWjGFWszClUKH+aEbmQ3vlGSMDbO5gilhapnT9ZElEJYKSbi5hgL+INCpNfNzu/ZIGPT+/y0ecHFKhAh0alUubrflY+6oTR+N0xXDTbMbuB0ms2yu8DNx9/ShWW+M/cvCWlWdtUJyEdw6K0bF6DBM/bOB2LYu6MFhzbuo8yXbsS9OIRhx97sH3egHSmVCEhglj00ZIE8fi8CxtOPFEm1bguUya3xICCVK6kHPmru/yfHmfC8iOZH+lWZuXu+VjnSf5Sysfjjsw78ibDuwLxEYYsO7STSmZ/hufu7/0TxO/+LAI5FkZZ3HeC4o0oZKI0Q8UEB0OBfPjsVe98I0h9mTd+Hp6RaX0Z5Z37eAxr2bJ9cs69UsPenWDOdm+c1k3JMHcWyLyRdkzZtof8WhDw4gQ1V0j4dKQvn89uYa1febaPaqwQ0eQrLuAlgwZtY9HBNZRLNqmloSlEfODcA+iU5meVPw59c5ZHeRrTrrT65Rp/pTCGezznekxJelRI71H44vwl9Fu0oXSyo40skYP2dlx0/56+fsikvAivyJ2Lc5VzZhI/Th95TrtBnVQelpAY/o0dV/yw7VWfVzvTe6XKA4vw8SDcpBiWBulHDU9v3sayaZNMTj1y8f3hdoMtTqepOGIWXWomexuqkqZGGAVpPLduXOPrsyfcfe+ufDFPQdq0r0u5as2oXjy/2nr/M2FUCF7IM5bufUSntp2pWKGoQjhkibG8vXuEo58KsGRcJ0Wj6f3iPh4FKtG4WOpcpiTkOwl5C5EnxkuNMMZycnZ/Akt3J2+eNMIY7YXLk1KcUc0xxoa8YebMlYQlpPqWthy9hCENrXLgfANC6AtufMxLi/rWaWuqWq/UMK8XXHvyhkcXrhKYqKz3xWzqUa2qDR3at0A31T00A8sEbm6fx+67/khjg7lx6SHV2rWjgG4udAuUwWm5Hfl0s16KoNaUaiQjJE6HAoZZjDSjH7DHOQnbcUrfgQyVFs+nrjhuvka3SbNpV7Vo1l6pcjtH2HvmO52g49Cx1CmlWlKTEMQ1l0N8KNSJiR2ssxTGKL93nLuTUezg+Zn39N/rkOKVComKuUTNoXuol877VHlf9Er9s2Tpnw8nx8KoPqk/8UrNIm+/Pt8o48yoHlwu0ZkW1snzcZoUqtGaBlb6PDu4mHnvS7CslxV7V26l87p9NDdNYtHkQVg06EWylGhoaFGraWsibmxi2gsTRlRPNoVpkLdkTVqozJOC31UWHtFj0bQGPymdSGZ1qMbaq+pd1JM/bNhzIzcOjkofjuCDbZVqHPiYeY4l7YsdJp3g1MpOilt+j46xO7EFCxr+qverKsSfeKVmzqT6OcYPp/fzpnJv+lj/SedwqhHG6IDHHHljwLCW5dBIY5OWRHrTds1DLi7sTR4EvM/PpWS3VT//e2rPxf+uPQXkPjbe59j8yJLxPSumC1eQhXPwkCsDBqQuGckq0MzLNeRvxnJu0QSqTNxEIYNU0RBCXzNsrhe7VML404Rms1xD/q3M8xQb7xVn0sCq2bQYsRy1t6XOZGcsTVLLSe5J6XZzD0GlelK/aKroZ6iYyGQC8uVUzlPG8LlWJ9zfB7Ju9jDMDbXRVNqpM1zxnLRtTN8DL3+ergbLCLwxTbm0Iu31U2FUF2TWXqnyeci+x3Q5Nrsp2ilpFYjzuoXdpbysHV0tS2H84rqemxZDGF1N/VKW1JSIwvjPS9bfk4I/KIwC0V4vSDAtx7EdDunXMf5pwgg/PL/gFRqdJkQNjK3KUyJfboSkWD4+vcezLz8oVbsxdcrITZky/N3eE5ButKqBVZny6MSH8MkzIF3q9MysKGOhFB25MLZu44h+ycyjk7pDljKzc9m/p2TSxOL36AAtZh6mTP6MZhoj+i7ZRK9ymdddpkvknyKMaxi89TYWqvmX1PDz0HDa2nTrO3MEKIsR47WrV/B595TzD94rg8lnSZ8OTalcpyllzLNq1LOJUUjg6b0bfP3wFtcrj0gAtHUL0bFNE8o1bU31otlv2pCVMJ6yG0hE5f6YpLpdQlI0PtIKjOldJfsF/jkUxjY9NqKvJp21O0xj9rDUTlyk33tuPHnLvQtn8fghNxpD2TrtqF6xJO1bNVGs11V7JUXx8Np1vKMFilepR02bgsT98Obe/cfE5TKhectmGObOyaYJOSp95Uu/LIwCnzx8KGmuw+C06xgVgSXy+eEV3n54z7FzD5VrZ0s2ol+dSjRu15SCelmn/YvrMnquuU/xvBnNzHp0nr+eodWTN1CQC2MX5tzXJJ9u2vBk/PgchtO1a+I6xl8o/v/lV/+gMP4vZ01MWwoB+Zo3jyAsrAtl31CL2EQCIoEsCAhEeH9Bo6ANRmlN52R1XwT5byUgCuO/teTEdIsERAIiAZHAX0JAFMa/BKsYqEhAJCASEAn8WwmIwvhvLTkx3SIBkYBIQCTwlxDIVhj79+/P6dOn/5LIxUBFAiIBkYBIQCTwTxCIjY3NMtpshfGfSLAYp0hAJCASEAmIBP4pAqIw/lPkxXhFAiIBkYBI4H+SgCiM/5PFIiZKJCASEAmIBP4pAqIw/lPkxXhFAiIBkYBI4H+SgCiM/5PFIiZKJCASEAmIBP4pAqIw/lPkxXhFAiIBkYBI4H+SwC8KYwxf33zHplLJHGfm2619jFuReqSLhmZNth2eTzHtHyxY9o65Di1RnmAmcN1pGqtuflCFbcBAh430r2mu2Kz55hlXmnXpozZemfQHU4eP5NP3GDXPzRi/ag0dKhRQPAv9cot+E1ekvKeVuxSbnFdR3CQ3iaEveOhuRqMaFjnOn/iiSEAkIBIQCfy3CORYGIXEGPw+XmWh/St2nV70OykIhN6Yx/1Ck+lYNJL2fe9x7PwQDNTtaxz7hvV2n5i0Xn4YbSQH1m9iwKQ5vxyv4HeNGUvDWbW5p9pvY97u4VpcK7rUsiAh4BpnXxWjV5vSvxyP+IFIQCQgEhAJ/DcI5FAYBYLvbGSB8228/Cpy8cqvCqOAJElK7lxaBF+Zw+Oi02hvEZFJGAVpItHRsShOrYv7yN4F97h9bAm3EShRbwzPLy7/Zeoy3yvYH9XHIYtjpERh/GWk4gciAZGASOA/TSCHwqhiEPaYiX0usuEXhVGQxWB/6A6L+tRmVf8NDHK2x0zikUEYBZ5sWcWL/BUpkU9+pIsuZWrUoKiJ3ND6e0eMAl9PruOJzWD6V1J3lqFAyO2lXNMbTF9xxPifruhi5kQCIgGRQE4J/G3COHPfdZyGtOO7ly/hwW54J+iydsA8inTryxKnkZhrw3V7B7TH2NG4kOpctPhg1k6axyckxEgtOLDLQU2+ZPjd3cHigz87LDU/Qx0WUccs43lrMrzO2PHZtB2e7z+TFPmZPOVHMqytaErNaQUS3xMJiAREAv81An+tMArfmdqoPs4flKfVV2w9hen9qqBnUYGm1tJMptTwb1fo37Ifj1IOty/K5qeP6WOdkO0cY0y8BD2d3Fme0q2u4IR4H2Y3dGHWQzvy5dIQ5xj/a7VbzI9IQCQgEvgdBP5aYQTcbt8kulZTquil97ARIr/Red4XTmxoS/K59D9enOVN/lY0tdTNkJVsTKmyBIauOcuW6b3I+GXWTKRcdd5MZL3BdLcxVgiq6HzzO2qQ+IlIQCQgEviPEfjDwijE+fPUTUKNilZoqoHz6tghwtr0oamRuqfpP3jjPJVLVtOZ1bjwr2H+JWGUEebzkVMXLpKQqxZjhzdOiUsUxl/DLr4tEhAJiAT+iwR+TRjDn2E3/BbLTsxQsRD4cX0+Vbbk5sOpBRiqIfTm5GHcqzWngaE6YdTEOJ8J2prK0WTA7fXsimnJ6NpmmUPS1MYknzFyt5zMl8DtTePpueiY2qdlm07i7rF5imevjjix5JsFmyd0x8woT7r3RWH8L1ZxMU8iAZGASODXCPyaMCIlLjYRXT3lknzFJUiIiJFhbJDmXpo0JMb+4P7jN2pTpaGhQ9U6tTDWUcldUjRvX7wkJCYp8/t5jKlTr9ovmEp/DYT8bZkklJBoHczy6f36x+IXIgGRgEhAJPCfIPCLwvifyLOYCZGASEAkIBIQCWRJQBRGsXKIBEQCIgGRgEggDQFRGMXqIBIQCYgERAIiAVEYxTogEhAJiAREAiIB9QTEEaNYM0QCIgGRgEhAJCCOGMU68L9HQEASG4+2nu4v7V70v5ePbFIkCCRIBfLkyn5d778ub2KCRQL/EQJ//ohRiObm4YO8C0lQIMplbE7ffj0w0dYgwteLKLNiWORWd85UZqIRPl5EFyxGkUzvS/F5eJ+8NRphqJ02LOV9kxqNMEi+L0Tz4bE75epUSh+BEM3Xl4HYVCuRel9I4upLD5pVsyGXugKWxfDwyHuq9qmFTg7ataS4MB5cOMkrfxlVW7SjYTnlOY8xAW68k1lQu7BqiYsg5be7n6naqBwZNgiCpGDcvHNR0tpE8a0sOoA9e44RmzZ9OqUZaNsKg1hvvCLzUtLCWPk0MZgzew7jrSwKQJsSTXvQrqIpYe6fCMlvQylj1VIZQUawjxs+IXHkLWxN8UKGSoESZIT4e/I9NIGCVtaYGaau/YwPC+CbbxC5jQtS3KIgGdt6QZqAR1Ac1uZ506RWIDrQi1z5LdHJlVp2ke63GDztAXuPziFvbg1kiTF4uLkjyW1CieIW5E7mLUgJ9HbjR6I+pUpapCkngahgPzwDwjEpZEkRU1X6FSuKonD/5kWCdl5KFi9Cbi319U+QxuPr4Ul4ojZWxS0x1FFbCxR5SQjxIUa/MPl0066sFYgI8MI3TIqVjTX6afKXDCAh7AsjpruydOMULPTk30p49/Q9VjWqKo5fU6bBg/DEPFhZF8MwT2oaJJGBfPIMpYi1NfkNUstBKolWsErSyY+1PH+q7KXeL4B18cIp9+PD/XCPNaJc4Ywrj2UEPL9Jkk0TLIyyzntO274Izzd46pWmsln69cJZfR/49QlHLz0C84r0aVNPVdcEHr/9RLWKZUne6Tgu1AePxHyUK6ifISgZ35+9xbBqZQxUxeLx4CLnnrmleU+bSm370MTGALdnjyhWtUFKfUj0f8auEw9ITH47rxV9e3XAVEfg6Yev1ChXRm2nTUiI4NC+Q/xISP7Sgl62HSlkoA0Sfz5+1aRs+UKqUGX4fX5JQZtq5FKt3/4Zz9cf3Clfzjpze5QUxuunkVSqa6lMU1I0F3a58E2SknqadB9CpSJGCBGf+BRWiLJWaf9D+UfxfPX4gU3xIilJiA70wDtXYcrlT1O/YkP57fZVXrkFUb1VT+qVMVfEmRTqxq2AvLQspzzrVv0lw+fLG4rYVCFtdr/efY1JvUoUUP0jcaH+eGiYUs5EXsoC4R/vkGjZEFM98H1wiTxV2mKq+F9AiPHjiY8OtcvkzxTlDx8PNIsUxyQH7fPPuP/5wpghtsBX51gVUpuVLcx4dWg7r2oOZoiN+jWPGRP64sA23tYewuBM7ydw3a4vRaYdoWyB5A3l5MTC2dFuOu1O7sBCT0VG8GWPvSu2i8emD17mza4F5xnumHpfkMYxeM15ts/oqX69ZKI/c2vsZNrzBYq9VX96CXFsW72cSj1mUM9Khzv7tvKlYh+GVzfF//EJdkmaYt9QVbDSBGaN207/+T0okCFY4fstdvxWnEUT62WILgLnTbsZPH5qaqX2vMwVj1J0b2qtNmlC+Ae6NzzDnldz8D/nwutKvehrLf8BZAQ8dWH8zrc0r2DK9WOujN3rSnMbY75eXM2oLV9oVa8AFw5+Ze3lfdQoakTM98e07byQ+l0a8+PJJYx6OLGif21SNUfGt3ML6Xzdmjfrh6h2RRJIkoRzaGY3ys86T3Xz5IZNxt7ZczAcaU8Pa12ksb44juiPt2Ub8gU85UuBbhxc2g+DXOB5YzMT97tTOrcvfqXHsm9qU3JrCoR8PEezMc70alOF5xev0m/DEXpWKYI0LogFfbria9OaIuGv8DHvx7aF3dHPKI5CAkcWjmS3R2Gamn/nkZc1+1zmky9dx0vxWyJNjOfeyr48b7SFaQ1Sd2n64XaFjlOO0aKUwKXg6tzYPQYj7Yx/qJQXW4dzIt8UlvauBDFPGTTkCNuOr0ZPSODAvOHs9ytKEzNfHvuWYe9+1T6+358zevAMSjauyaP3Unbuc6JQbk2k0V7MHz6E0FJt0fO8j5/lAPYt7EnuOC/mDR9KeOm26Lrfx6/4APbZ90RXS4NQtzucCbDCtoGlIj/RIUFESqSAlOdb5mAwYjtNLZVreYU4X+YO7IrzQ//MdSqXGRuv3aBbKXUn14DbxS1cMuvHhBoZG+TMQSW4n2a5SxKz7HuSO+Q9S5x/Y8LkEeTVEli01ZnpY4aSXFuC3l/jkJcpvapk3AgknrPjltFoz1bKm6QX9qjflnGIAYyqX1QVeQwnl8+j1dTVGKb0utKn68vZddwsOpTR1XRYuucYs20Hqt3dK2NuZN8Osfd9VYZ1KgtR93A+lovBw+qqXovmxIpFtJvqhF6mupUpJKbM2sC05ZOxyNjcxH/CafgDprrYorYpkn1hj4sXtoNbInNzweVrbQa3LZWhDfzC8k2vmD1Rfuat8vJ9cp6rug2xrajqXJPEtkkOFBkxho4V8nN88VyiWk/FtnYh4j4eZ8yjUuwdWvknVh4JJ3Y60sF2ETpp/rmjkzZSdtl4KqlGAt4PznLdpDm2ZQ0U7dHXfUPxbriR5iV0uDWnJ3knHaNqQaVYx70/wpATphyxb54p3ndnjhDYpAfN8yrLX+Z+lOoNpxKkyl9EdBxGBslWKWNmHLvJ5PrJnZZUPH+DMJ7C9lV5zg8pzetfFsaF9Fl7FTPdjI2LjCj/3Bx5cjWdMArR7vQsOpflHs6UzKsSzKyEMfY1a+3eM2V9vxQaf6Ywxn8+ypJHpXAYXFXVwHgxtdkx7O/PIOaZGmEc4URD22aYZBTG4Edc9K7L0r9SGBN8sasznVG3XbAy1ibC/RwLLuiwbkARulRfw+Y327Aw0CLc4yqTzySyd0oLzs3vhs5AF1qVyo+QGMH0JrPofWYjtUyV/fpozzu0G7uX2NpteWLfW9GgCFEfWOW4hQsXL7D66rtUYUz4hN2U4zhsma/oGb877sTy2HY4D6qAlhDHueXD0eixgdZ5vejR/Sg7ri6lYO5Yji4YjdmIzTS1lLGpWw8abDlHFXN94kM+0mjqDS47jyfu1mb2hTTArldlNGRxHBjZCybsY2Dl9L1NmZcrE51CWL/JFi0NgQe7F3LQzJbNHeXikeaK92fL4jVcunCIJpufpQpjYgBOvSfQaYcLZQrk4uVBR15bDmNIg+SGODUMIe4t0+ecZ9VaOzSIx+NbAJYlrMDzNJPWRrFu3SBFGu5vn8fxoqNY364ou+YuIP+wWXSxNsD96jbGPinLhXmNebtvIVvy9GZ7n7JoymI5unQsZkM3YHxtDdt0erNNdf/I0rEUGrqRJhaG6YVRkOL39iWeUXKzgpT3hzZhM3NfijAmfLtM9wv5cZ1YM0eikBZVjoVRFs2WLktpecgBG9VQ7/2JDTy0GcrwyvpqhPEKmx4l0DrTiCGBG4sO0P3ojv+OMPZuy33fGPJkFEZZHAYW4zh/NAthjHmE8wmBwYPrZi2MMQ/ZuDeKCeNbZS2MsU/Zf0bKoH51lO8kerFxzHpuuT0nIDKQ4hOOcuCnwhjFQacl9Jq+LGWHM3kwf1QYy7d1pHCxzB2u2ChdnG5fokWGjpEy8eGMm7yF2U52FM3Gavk3COMZZrpXxbmb5V8+Ygx4fgGnoKJU9ntF3W69KZUvD2QhjIlupxnuEIqz87C/RBglXudZ6mrIwgnKvVhl0d8Y1+caTq6jiXyaQRhliexxXIufoTby/lK6KyIMnar9GdM5w1FYQhDbVuxj9OyZKa9HZzFijPR8RKRJVYoI39SPGJPCuXzwNU0GNkZHU4bHzQ0cDG7I3Hb5WbTOHbt5zRQ/Zoz/HYYdDOfwjLbcWjmYgAbL6VvXEmmMP8M6rmDaydVUkldIWRRb5zhgNXgoGy985Pz0bmka1Sj2DG9JZYcbKcIY93YvM4+bs3FxG0VePG5fxtOmGU2LyDs3iVxbNYyYDmuo4HmISV5NODeqkiK84Gcu7PxWiTm9rLjoeJD6s8ZgnFsDSaQHtYe7cv3oJGTvLuJlXJ8axYwVuzQdH9eVyGHODKue3vwjC7jP8Rem9G6n5PzcZREb9Qexr1vxjCUiNyJxY357XrXemyKMMV8uUndWAI9P2aKrAdH+D+m7P4Qzszuq2cYwkblzljF6yQKKpmnwZN/vcfJNIXq2tlHE+WTvAnaa2LKzsy5T7bawbPki5H1mIfoT4xquw/HRFkJunSewchsamstZSTizfDT6/dZi+f4OQVXa0EB1//Sy0Rj2X0eLYkbphFFIjOboPhe+R8creupet27SeePxv1kYY3EZMpcKa5ZTtYByVPDy0BY+1xhMn1K6mYQxwvsZq7ZdJ59pRhOtjMB38YzbaEfRZIuRIjSBoMtzOGk4ljHZjRiFQPZPPkyv2Iy/pAAAIABJREFUtZM4vmYfDScOwSq35E8cMQr4vrjA+oM3kQqZq5ZhQ1sWdK2gqjOy3zVijA91Z++Og9QeNIVqhQ0Uwth3xk3qdBnDpMG1Uv5FIfA8s7cmsHxh95SRV6YRY/wr9p6IYuiAhkqS8V/ZtPA+Y5cNRfIpByPGRA/s+zsw6/Bu9H46YjzK7HOe1DST12OBkKeuNHNw/cMjxmTCCZG+HHE5RdUmdXn9KYxWbZpTUF/9BqPyb/5yYfR/5srOhAbY18/Hq0NbuFW0NYMqFyG/Ufbm1CjP32jcsA/Bapomiz7rub68a4pJTJDGcNh5H11sx6Eb/o7V6x4wYf4I8mj6MbZ2fS6FVuP602OUUNiwweeSI+NuGTFz+igaqOZAsh8xBuLQeDmdXKaSP1MXDnIb5sPMOHk7uST2b19BwZp9KG+mzYNDh9DuOZ6uxQ3wy2BKlUT/ICg8TpVLgXeHluJbewptSiSHpYmRaSGM8qQZOcs8mTF6Jct3bE5peNULo4DH5UV4lZ5MYxN/ujc7x96ns/A7t49bpo3oW7kI+VLmqwR8nrsyxv4Ve4/PwzTN/FlClB8uS2Zg0m8t3SsVRBLxlea1e5C/ZjWiX9+i2dKL2HUohwYy3M8sYZVXQ9bZWtFl+4tshTHk9nLmB7Rna5+K6UtaPpp5c4XJ426y9doKPJwXc8RqNKvbmCvei/K7zexzUjaPbp7yXVJCBLf3OvG6SH+mdSyX2umRJRH45Ta9l73l+K4pZDqaM/lNQUZM8EdmLNzP1DXLKamjzmSeWRi/P9xNo7PF+Li8pWLUKwn/RkW7Ozzbaqt2D+H1k+ypvmgBDfKq+TkFGdHBH5hmf5CZ65ZSItcHZkw4zcotyv1+EYJY13MovfeewdxQNfMmJOH94gKzZz9l64XFGCebBxX3zzPb7hlbzyvvh7rd5tR3K4Y3tMrwZyXx0Gkk8b03pQqj5036HktkXb/yakaMmhibFsQwj/oGxvP6dnaH12RUHXV7H+fCtGBB8qgaS1nwbZZs8KT/qBZoR31j54WvzJk+HB1k6YVRJiHIPwiJKuXSKF+67/jK8WlNU+YgNfMYYG6aN42ZTcbXAyPYqzOFpT0qqL7MwpQqBLJn3Fb6brBHS5pAoiSeOA1NZvZryu2A/Ny+dYFi+hnPdU2LUSDitgOndIcztHbhTKZUSXQYQeExalq01FtGBQphpJjfljF99kYmL5uU2ZQa95EVIx4yTWVKlUpiCQgO5OOj8xzYEoDjxcVYqMpFvSlVIPzmApZc0qP1hEm0KKZsa3yfuHIs0oZBNS0poGjLZOyf6Yhmh840sTbi8tatGPe3o2c5E+I+nmDC09LsGpThv02TO5n/LQYNuUyVOeOY2qRYSh36IyPG+I/HsT2Wj4NqTKlvTx8mqGnPFFNqUkwoj367wcXTvzFs1RpK6GuSEOHF6hGjMek/l+6NqmFmknkL0L9YGAVcD22lZu+xmGvBq0MbOZmrEgPqVaK0hdKZ5E+5hCTOrF5LrhYD6FBF2Wh+f30FR88ybO6kpWaOUcYtx4XIBozBc/1G2jouprB+LrIVRgRiAr7xziMYWaaEa2BQuCQVLVNHIrLEePw9P+ETkkjhEqWxNDNSfJVeGAWiA77w1iP0Jyi0KVq+SjqHCCHgJtOXPKb/itlUU9npsxPG+jqfabYxmptLm/P1zG5OJJWib/3K2Jgr00WSN47TtzNm+WLyJ+9fKxe6Oy6s2u9OP7tx1C1hhpZGLK7zBxHSeA4dqlgijfRl2dhdDNq/ioq5vzHQ7iLr1kyhQJLP7xZGWWIk++ZPxtOqCxMGtsVUX5un2+wzCOMtZrvK2DxGLowCEd/u4LD6FA0GTKRd7RKpTjaycHbPW4qvdQNG92lDQYM089Lp2rRY7u1bwxnfQowY2ZsyBdVti68AlWnEmFEYExTCeJvnW4epF8aJ9lRbvICGGYVRFsvtPas5F1iYkSN6UdrMEKTvMwnjmq5D6OtyViGM0vhQds2ZRFC5vozp15ICesqGOyn+B7vsJhNcPv39+NCvTOg2gveSZHkBLJpw6uhiPFamF0aERHw+v8M3TD6izHjlwrJcJQobq3eukY9GP79+S1iqP0hqALl0KF+lEkbaqaIaG/adD588STQsSCWbYugrHI8yCGNiNG+fvSX6J3+LlnEhapQrnkbI4zk1Zz2fK1fCrndb9cKYEMqCrn24Hh5GkHsANsMWMK62KTINPUrUqMaZS5ewy9EcYzyuoydS1GETVU1zZxLGqAB33nkE/rTZK1qmChYmygP0Hh9cxbhNp1Icp1I+TDJjwMKVjGlno+gASKJDePnOjYKWNhQumD/VWU1O0M2F00FN6F4vrVk/jjPDxlF8sT3PDx9lwJQZiv/F98kZtn81oH+DKpRRtWWyxDi8Pb7y/UcMhUtWwNJU+V/I4kLxlxhgYZzF/yS36jzYweqwpvQL2kd445k0slbOXf4RYUTii/3w8VxzS545TMWZr0gb9h+er/IBEYgPcuNbpA7FixVBLzesPHKDiX1akgcpIT7fCJTko3yJzM5Df6kwhrw5y86bMuwmd1Wk/Fecb4SIL6x22EGAKs8J4d7sf6fBsAZFUyp8kQa9mdylJhoIfH1xF5llXUrnz1BIakypQlIEMxzPscB+AHn8rnDsswUDm5fPgTCma0Xxv2rPu+KTaWWjzvkggQ8v31Kuao1MP0HGESOyRFwPOfM1MOWE5jTfGNN24ADKmaUdYct4evoMumULs8NVwqoZjRQ/TnbCWPL7Q67nb8SQ0vp8OJPW+UYVXfhDli7yZM7avqobSXy5toOdH0yZMbwrZvoqh4ZYd8aWXor9lx0UVMz/ynix1Zar5RbT/OMCpl8SqGadD7m4ub4Jok+nnsyfPghlvyyzKTX25Q6mn7dmy/wWijek0b5snLcGix5j6dKgZIpHnvu1TYz9Up+L46oq6kDQs/3s+FaJeb0rE/zxKo57vjJu5lBKmaZ6KybFB7FyoRNF249kQMMMzgfpSiaBk1tX8il/c6Z1q5POYzZzK5ZZGGPdLtNgqi/3zwxHbsWLkptS9wVzZk4nNR7OicydsYRhKxZinW76PIHjm51wM2vJ1G61U0ZTEMRUu80sWbZI4RQmRH1kbIt1LLmzFaNEH9bP30TJvuPoUNsqxXqQFOWluG/Tbxzta6XeV/CND+dZgIzaVhnrbeYRY/q8x3BmyUwaTt1A/nTeuD9t55UP491Y2vsKU0+PU+vRLfF/ygdZGapYZPaUzeh8E+n7EufjN5Fk7p2iV6YVw9tXTBk9yqOWhPmw552Mwl9vUrhLf2rkk7cRmUeMEr8nfNIoS6VM3roJbDh0lgn9emW7lCjk/W3m/6bL+pG1lefMZnK+EQj8+Jjb7/zwdntH4I8oBR4j8xKUKmBMmdadqVIoo7etEuGnU5t5W3EoPW3UHXIgI+zjTc48DybO7wPuwUoLlJF5BSzzxlOv82BsCqSeVpsY+pkejm4cXdOe7w/PcCNPPYZXM1PjfCNj0pSpmFsUTcdUHnZS0BvelZnK/iznGAV2LFxNjSlTqGYUzKq9L5hs207xP/whYUxX3aI4tWEbXSbMSOf1qr5Gyhi79iirp/TN9jCKv0QYpZI4Al/dYOH576xaNAIjlTUqkzBK4wmPFTA2zH7tWqTbDSrv1eLrkiZqGhqBN/vm8anWbHqVy6qXn4xKIOzVPq6ENKBPCxuQJTBvyh5Grx5NEY34n3ulpqMtZCOMEezfuJNBE6bnoNXI+hXB9xKOp4yZn8b5RhobzDW3GNpUKsyjrROJaeZAs9KmxKidY0xjSi1mQFyChKjwWL4/usjHKr1VXqmq+GWJxEkEdHWUnQtp6Ft6tjzG9t/sU7wzNTQ00ZQF4dRuCO1dTlK+oJ6iQ3FwQj8Sh+9kaLXU3pckyjNHI0ZiXzFz0nmW75ynELzXR9dw1KQ3Ds1TvcU0tbSQBr+kd9vDbLm3DLPccZxYOBzTEdtpUkTChr4j6LDtCJbGKjOXhgZampp43djENY22DG2cajbU1NRCQwMkMRFINPUw0NUm0f0k9vu0cLDvmFIYGppaip8tNioSDV1DdFPc/zILI0mBrO43ik5bjmCTX5tXRxx4bTmcwfUsEGSJhEVKyJtXX9mpS3Jn2rwDrFy+IJ15MvHbcRYd0mXRnORRDSjTILB3lj0mY2bR2UoPj+vbGPmsApdnN+Tl3iVcsrRlbuNUc6Wc1dM9jlwpPow5jdLfl/+K0f5PGeEay6HRjbNt6P8uYYx+4IRzUh/GNSr2B/6XOI70m0LFzZvSON/IcHt1E7PSTdAJe8LkFW6sXD0A/VxxmbxSo+4v45DGQEbVVy6r+pUrKSEOny+32OjwCIeDC9FP9kbOKIxCANvHbWDQhiVp6pMyJmmUF10HXsfl9DCM1VjwP51axT3rEYyokuwxmiaFSaEsrLmOkY8XUTijY4n0M7tdvBk2pKXqA4HPN47xtUR7OlgZQNx3Bg08xdojY4l7cSGDV6qMqRsO4ThxgKpjmxpndl6psrgPrDnqwfQh7RUfXV+xhIQ+02hvqZONMEr5vGcovo03qZ1jTF8uURxZvYpeUxf9bwtjiNztf7cffTp1oHnzMunWYaUXRoEftx2ouy03L47Mzux0kqFW/lnCmBTygdajT3LIZQ4FFb1eAbcTy7hhOZKR1fR/KowP9zkwZduFlJRJInyJy1MI45T1bkZM2n6YvgqPx79GGIX4EK48+E7jRuXRzaWJLCGcfSu3UmPcDKwjrqdZriEQ9GAnnabuISHclwTdQpSv2pq+HWqgl68E+YJf8a16emGMeLaL3tt+cHnXLEUeg18epXALOypYps7XGDQcz6X1Q4n/eoNxI50wrl6F6Bf3KNZvGQuGNiHtQCIrYdw7ojVVHa5TpVByzzeRLdNnYzlxCe2L6bBnam8cr30hb7I7u6Y+kzcdZlAdczxv72TU7teUkMWgX3cojmOboB3ynApF26FdziJ1uYhBS45fWszHFa2ZdDIM45R5MA2GrDzOxKbm7OjRlMdVF7F7fks+HxxDg7l3KZovuVetQRnbzewfX5bpHTtT2O4EM+sli75cGDvwod1eJtRVmu7l9eiH201GjdlH4RKahOZtyObFtoo5vZA3R6jf7S6X3m7GWlfG690TcE7qx5pRDdLUchmfXEbQaMGDFDMaaFBhxFb2jqmF5PtLpk+1R6+oBf6BhXHaNociuppsGNmF9Q+9ME5mpZWXWbuPELBxBBsfeWOU5v7s3UfpVcn0F4QxkeVTB3DmgVdyz4kwP28MzS3TrMGrx4GrKylplGGeUfBjSrcBPPyumjuXxePvFkEhm4KpDViV8VzdOkDRcf6rhNH3/WtiTKwpVVi+rlWG35vLrPxiydoeVpzKsFzj9wqj/9MTLLwYQo+2DalfpSz6aZd/ZBoxSri7az3u5tVo37gRpvK1jvLOSoAbF06ewqNIJ2Z0KYMWMnwvL6HHwtT2Ji70O1F5zDBLcRrJx7R9R+hZxgi5yfvNgZXcklSgW8/2FFWVR+T3j1zYtQr9dovoVF0p+ELoS+asfMPCJYPIo1hcKCPgnB33i02nTsLjP0cYpeFsbj2Want2ULeY0qVQ4nmZeScMWTG9PscyLNeI8nxE626TkClEXSDGvBGuzkspbiRkWK4hYfqwntx/n2yOlvLj+3fymVuk6eQ149RNR8wJZEqLbjySJXs5CXgGhFKsUP6UDmm+Mi04v88x0/z5XzJizKqn9ePbZ8ItSlFC5bgiSCPxDkrC0lz9Oqi04Uij/DnwWZvBNUzVBi/E+rNv8zY+BmeeC9EuVIoFU4crPPp+eskSOXL3I92bVMpkNsju08zPBT7fOc7uC8/UfqpTsS/zB1bNPh6JH8+eJVGjnnLZQFzoD2JN8pNfTY9SEvaZz6EFqFgi88LXjIkI/PCeuBLlsErrRJQYjk9gEkUtlAIgSBOJikl2ClKGoJVbF30d5c+cGP0DD59AtPMWwrJQvkw9NvlIye9HHBamqjlMlYDEhXxHy8Q83UL7kA+XGLb8Lft3zUBPiCMuIc2ZnBoa6OobKN295RsO+HoQKtWjpJW5skILUmKiYpCvxEu5tHJjqK+DNCGG2IS0TzTQ0TcgtxbEBHkRqW2GuYke8vng6Lg0c25ooK2jj25uTYL9fMhtaqHweE2+EsMCiNMzS+8QJf+hg33wCRMoXtKSZF8pWVIc33yjsLYyIyncjdHjjzJvy0xKGKV34pDP5UTHpZ2Q00BbVx9d1egjMTYUN88QzIsXJ6+u8ltJfCzxkrSsNNHT10cmiVN7X76oXD73d2Tlal5m4QTSsN8UOqrm6n+93v/OLyTB7Nq4mS+B6bauUAVmzpA5EymnzlEpXXQyPG9cQrdeW5WJH74H/8DcVN3/IOHtrSuUatiBPMmWAIk/W5w24xmpblK0MLZzJlAm2zRkyH+CB89ea1KjVpplP7JEPD595srVs7j7K6dPCpSqTZemdbEpUfgXR/Hp4/P3fMfN08d5o+qQFCjRmK5dm2JjlrMzZiN83AgyscJGvmhYdb25eoAD19WdqWvOwJnjqJh2LXkOi//12d8wa1cP82zXckr5dsmVvM06kz+t82EO4/m9r/2twvh7Eyl+JxIQCYgERAIigb+LgCiMfxdpMR6RgEhAJCAS+FcQEIXxX1FMYiJFAiIBkYBI4O8iIArj30VajEckIBIQCYgE/hUERGH8VxSTmEiRgEhAJCAS+LsIiML4d5EW4xEJiAREAiKBfwUBURj/FcUkJlIkIBIQCYgE/i4CojD+lHQiuzetpsGwmZTOdPTV31VEYjwiAZGASEAk8HcSyLEwyoKfsWL9GTLvCy8Q4BvF8GUrqWOubgl9Ai8PbeOih5ptfzU0qdl+IK0qp27B9MH1KF9rdqOzecYd7BO4PmckxWftpoSxutPFE/ntvDMvHn0jECOKlihJ257dKGagyekDO6jbfxSFVOuzZZLvbF61jcBY+cJvgcjYWFqNWUQHGyNCH2xkfWRHFrWRbyEm5fS2jRTpOZ5a+f/4ieZ/Z8GKcYkERAIiAZHA7yOQY2H8WfA3Fk/hRy8HepXJdJrgz1MlS2T42lNsnNY7ZVPXlwc2cbVgE7paZtyxXcLDNXOo5Xgi3eHEyRFIvS9hf9IIxyn1FbfivB/S85weruMq4bJ+OfUn2FEyZcNmGcHe3oTFK3c6CXx4kHdlxzGmlhl+Vx1ZHtGdjT3LghDG66eBVK5V5vfRFb8SCYgERAIigX8dgT9BGAWOjFtD2RVTqGyQ7qiA7GGoFcaNXMhbl07FMgvj442LaLDsZBbCeJEFp/KyZHK9FGHsflaX8xMq4zKvD8tcv2Jr78zM7hVJivvEDpf3NKijPBAWLSNsyliiq6WRXhizz4H4hkhAJCASEAn8xwjkTBgl4RxcsRF3tZkXcH3wnl49+zLdtkuW+/xFeTzkjWYF6lsa8Ob8E8zb1MJUMynTiNHz9nHsz76nZL6Mh59K+RGSwIwljhQxUHcwqoT75114+9KXEAzJZ2ZK+/79sDLQxDnDiDEx5g27L0YzuqdKREP98PL15fq9eNqUuMv6qB7KEaN4iQREAiIBkcD/OwI5E8Y/AYv/jVU4a/XDrok5+4evo/rGyZTPk1kY/4SoMgXx4M4lKjduS8opZzIJTgO7sveFXOo1KNXalvEd6lK1WX0MvpzlWEw9BlVXv1n5X5E+MUyRgEhAJCAS+N8hkGNhFKR+DGjXgzf+apxojBpw+OImKhirG8kpM6tOGMvliWXq7musGtFFccCqEPSI7s1H8PUnfMr0d+DYbHUjUwHXtROYu+dOpq9t6o/jxLbRaY4WEQh44Ey3UatRHhOa5jKuh/OZDVQrkO1ZHP87pSimRCQgEhAJiAT+NAI5F8bwGxy5ZUbfrhUzRX5j8QSCui+lb/msDwlWJ4xlZW/ZdTmWkd3rqM3Qz89gzPxJqMdTNu6/mOmBT2AiKzY7pjmqScbVeYvQHT+PhoXSe7+mc7750zCLAYkERAIiAZHAv4VAzoUx8h5bDoXTtFGJTHl7tH0jecevoptNirEy5R2ZJIZPbl4EPdrLWa32jKhpytkFLlSYOxCryI+E6pSkWOFiFC+a+UzGXxNGgf0bllN3vB022foAybiz1AG/Bl2pUiD9MozARwe4XnAYS9pnzue/pVDFdIoERAIiAZHA7yeQY2GUnxDt4faNuERZ5ti0jChhY5FyMGvaF5KF8WdJ1DUspFYYE/yf0fWCLhdGlM/R4Z3PTyynj70LGf1ZoTDLLl1I5+maGPMDd6/A9IfbyhOpZYBViaLoJR9e+vvZil+KBEQCIgGRwL+QQM6F8V+YOTHJIgGRgEhAJCAS+FUCojD+KjHxfZGASEAkIBL4TxMQhfE/Xbxi5kQCIgGRgEjgVwmIwvirxMT3RQIiAZGASOA/TUAUxv908YqZEwmIBEQCIoFfJSAK468SE98XCYgERAIigf80AVEY/9PFK2ZOJCASEAmIBH6VgCiMv0pMfP8fICAQ5fuZSKMSFDHKeE7nP5CcPxqlNBof31iKWpqlhJQUH4NGbj20NFWHhv7ROMTvRQIigd9N4C8QxmhuHjlPsz59MiXK++Flnpo3pbtVzvYh9Xp4l4CKDaid6TgrCQ9WL6f4mHmY66Xd5kbCgzXLKT46zX0hgBPrb9Bjcv/06RECuLjrDe1GtEq5L0gTmLnnJo4j2qI2hYlBrOl2FNszE8ib9bawKeHFhX1j9ZgBOD9PwnbZJux61FY8C3x9iWOSukyomVf5rnxTc0dXhs3vkWbbOlUwcR+49JsubVsUV9xIDHxJowa9CEmbm7yduHp/FQVD7nHXx4o2dYopn8a9Z3C9LjxI2d5Wl5YLj7Cpfzncr53hU+l2dMh0vFdWdSmO11deUbplHXTSNN6R379w/fZDDKxq0ah2WXRUxSGNDeHejZv4JRjSoFkTLPPppgQsifLmkusdcltVo1X98op9cuUHRkf5vuHizdcYlaie5j7IEsIY1mYWIw5voF4hHZBG8+TmdT5G6NK6dRMKGaaWVpjvOy7feE+Ndh2wMU3diUkS4c+t63eIMbKmeaOaGOdRJVSWwOdHt3noFUvdRk0pXURVJmkwJEaH8NkzIM0dDXTNLClhlvX5o9L4MK5/jKJ1VVVZpMUqDWbqxNWMX7MM6zwa8kLl2AkvuvWpSS4NDRKjA7hx5TpxRqVo1awm+loqsRSkeL++y0P3RJq1bYGpbnLdF4j2fc+Vu28xsqlK0+qlyaUqI2m0L9ev3Ffku03TGujlUn4j+F7mwEsrBnbMfNbo3a1HyTu4F5X0/qhIC7y8tgPjWkOwNs7BPy9Ec3XDQqZsOku1dtNZsWIkhXU0IMGLbVN+w3ZzP3IrkiTD54ID720m06aUcYYKK+Pqw6e0qqv81yCW/dO64uCa/mygBUfu0q+UlN673Tk8uRHJ3a0bTuMYvfNqSpjmpQdy8fQ89CPfsGhHOPPtmqjqa8b/JJwxnVtz/UOo8oFVE84e30q5vLlI8LjOrMeFWdunnGqjkjhcp+ylttMYCmpnxziJx+f2UbntMHQybDoijfBiyvV41ncvrQpXwsR+bbj01EeVuILYHTmLbfX8hDw/jHNsE6Y1NE+f8IRv7N/qz4DJDVP2kpZ5neGsdxW6NpQf1q5qSsI92Dp5CFt/kzJ+zXomdKiOvIqFuT9kz3drptUvmFXDgffDQ7QecpUT97dR3jQ3nqdm41d9AbqfLmPUtBslc6ffqszt0S00qjemhHbq/e1rTtB1Sg/M1OFKCmVV07psD0i7+UxRVl5wpUupRPa6vmZopyZZpk/dgz9fGAU/9sw9ie3SiZnic795grtFOzDERidHiXxxYBtvaw9hcKb3E7hu15ci046kP5tRGsLKRksYeHMNheQNjrIFYI+9K7aLx6aPU/KF9TOvMWnduJT7gjSOwWvOs31Gz5SDk9N9lOjP3Bo7mfZ8Afmy2xkn0Zcty1zpMGE4xUxy8e3+Oba9NGfphFoEPT7BLklT7BvmVwYvTWBWz9HElzZHP0PBC5HfiCk1iQ0TlUdkpV4ROG/azeDxU1NuRXte5opHKbo3tVbLVwj/QPeGZ9jzag7+51x4XakXfa1z0GAlRuPx/h5ju+xi17tjqmO/BIKfHWDqAXcGdmtBxIcbPAorgpPdMLRi3Fg8cT3FOnTCSi+cy8ee0XHJYuoXykOY222mrb1Ep65tiXl9G9fgWjgvbce3c7tZcy2Y3r3rE/b6AbfeGOG0aRRGuTXxe7CTrd8qsnhgHYT4IKbNcMCyXhuq5Yvl5JHrdLVfSVMrQ8Lfn2TWvm/07lCFCwdP0mjSUjqXL0BS0BNmTj9G7QGdMA5/x7EncTitmEYBLQl7Vy/gk251OpQz4Pa5CxTqu4DhNczS7bQU4fWCLYeuqJjK8HxyAUm7Fewa0VB9IynEcHpub2YkDuTLyt5pNq9PLZb3p9Zg51mf01NrI/g/oGXD/Zx4txntgPsMX3yaXn27ohvyBtd733FYvRgzPQ3eXtzI7k8FaF8Kjrm+Yv7qpRQzzI3/0xPY7/5Kt951Cf90j3M/qrBzTkeE70+ZZn+Q5t07YRD+maPnInHcOZ2i+lrIPE+y+UFJJvSrrOiU3Di6nRuvvRUJdH8ewbRTG6mpr2yY4kO/stjJGUPjzFs+yp837z+WWsUyCpTi5+Ph6RWYNJlMGZPs/nmBI/u2kL9GF5qXL0JMwBt2ON9k+JQJGAseLOt7jaknx6h215LhfnQ806/noYxpaodLSTeJr1hwdOnETNxd52+lyOxRVFflSxrhQf3Vn7i7uK2a3bKU6b99ciWWrSdjFfuC8StC2bC6XRbCmP6XC3q4i5XhrVjZthjxn88y5E4xDo+sqqxXSWEsqr2O4Q8XUkSp9D+5otmzaAo9Zm/DKE/63nhS6BfzA31kAAAgAElEQVRqrvbk8ZJWatMvBN5nyvoY1ixtTfD9bayPac/S1kXTxSV/Z+KiQNZt6Z6SL5mbCwe+1WFQa9V5tYn+bF92nGZjRmJTQJNXV09zTrsB85tZ8OPTDVb7lGVpy8Lq85Doy84VFxk6oy0bjr9nyoBWuDnb4lV/PXqvT5K3w2DKpcuXwLVjWynddTTF0gjj8rl7GORoS+Gf4hI4c3g9TXpPIm9K5z2EtYceM6Vf+2w4p3/8Py6M9nRffo78ycOQlLTLiAky5NSLa+mEUfrjAx3qrGLh1ZXULq4SnayEMeo5qxZ4MH1tj5RQ/0xhjH21h4Xu9XDqpuqRS/yZV2c3U5/MI+75yczCOPkgUzfYUjCjMPpewvGUMfP/QWGM+nSZ1fsvcmWXHyfck4UxkWODeiCd4UzfivJRViILZsyj//IVmD/bwJTLZdlt31LB9uvlNUz0b8NF2zLsn2dPgTHzaF8kD8T7s27sfgZvnc7OuQtpscSBaooOTRR7hremxpLrVCoocGRaT0pMO0bNwgZE+lxjjqsmm8Y1VzRc3y/bM+9rW3aPrcyKrsOotmEXLa30kfpdYubK76xeN4Qvh8ezVXs8a3uUU6Tn1Kx5xA2bS/8S3syddBTHTQsUDVbE+zNUto/h0/H+yAcq6q5Yn98YM+ISa88sIp+OerOB9x0XBrl4EG9TlQezOqoVRiHiPbYNNrP66Sbypanfj7bM50KZ8Tg0k/fApVzdMI749svoWDCYyR2XMO/CHkz1tPC4tpVjkubMam/FyRVDKDRoB/XNDUASzoSyYxn8yBn922t5UGQAw+rJGy0J5ya0InjIMWyrm2UQxvQ5vbx0B/knDU8Rxii/56x5qYt9ByW/nF+/IoyhbN1zgTG2A1XBC/x2ygnTZpMopeOrRhgn8rL8YrpXyLjHcgLL9hxhlu3g3y2MssR4AuM0MTfS4vqhFZTpPIMiMc//PGGURrKxoxOl7buSP/1WzYq8GxW0wsZC1X4Rzdohjdn/FrQ00ldKISmeoGbL+bamg1phDH50kMVe1dnQuwxB97dh96oYkzvXp2JR45SOX9zHk/R1MeTU0lapI8YMwhj38QRjHtmwd2hlxXdCjA+d++zHUPcm7z+E0WLVOVa1KaK2WkS/OcT0d5XZ1q8862avokyPxsRfWIZB/71ZCGMc2+ZPxrTDHDrVtCRZG0VhTIP3V0eMHrdOcCl/MyxvbEGz4wTaljTOcsQY9+4APRYEc+HUlL9EGIWIx6xc7s3MZT0V4SeFvqP/rM/s29Gd0CcZRoxIub/FjgGrT2bujSaVYNnZg/SqkuF8SMGXdfP3M9lxTkr61Y8YBXzvbMDPeii1DH1/34hRHkOMG8OLz2JRijAKfH/1jjzlKpBP3usVIpg+YzGzV63G5Md9xk+9hNMeRww1JbjYzSa8tz0TqspYsGAV0yYO4/lLN4yLlqda6SJoaGhwdd0cblgOZmmX0sT5PcK2w1bW3d9NYS0fptaYx8wn+ymkr0VSfCg+UdoUN5Wf5CLl1fZRHCwwjaWtDak16gTXDkymgKL9iGDW/BUscFiKlv87vuvaUNxEPjqWsWXSXMoscKBZfgkeX0MobqM0d/rc3UmHqyV47tgMNe2VQohd5tqjN2wW3a3Vj55I8mPm1PWMthvC8IPuXJ/eQa0wQjT7Z/SlzuzjlMqfOpoK93InxsyKIgozaSwH5w7GevxeygRdpP7WXLza1k3RCMYEvqDlJg9uO3QjyuMNuhYV0dPWRBrznS61nFjzZDXmcV5I9CzIp6cN0hg2dOlKyTUnaWdjmEEYI5jSozWuL4MVHGITy+L60fVvFsYkHNfuYuzk0eRTlF88l7c6UHXwIgpqemYQRpB4XaJjz2m4/UjI0CALdJi7h/W2mU1nOyatpPrSadmOGOMC3zL8ShIHehuzfu5vjHUaiHbIoz9PGOXdyOgf+AZFIKiRE11jM8zzJ5vpf9+IMdbrARsueDF+RG8MtDUJvL+NRd8qMqtDVYrl10sRxuAHW2m/QZMHh0eRbATLOGKUhTzGfkMwixYr63JC0Dv6HEvgxPjqhGczYvx8cgX3rEcxvGpebi5ZiF+z3hT5bSGyLjvUCqMQ/IC5G0IY0+EH98Jq0a9NeQWhnAljIns3LaTLWEdM/l0jxn1MOPKOPr2HMbB52Ww7nglhXuzacQQ1J0BiXLkDtq3Kk2yeToz4wo59Dxk5aTC54gPZu+koTUaNw9rgOw59p6NbsyO2Y/uQT1dx8iNfji9kT3hFLG3qMKqJhaLAsx0xSiM4PGYWT4yMyaPGlFqkYW/Gt1eZS5Dx5PYZ3n/4zGfveApZlKBl/z6UN8mNXzpTqgyfBwfY7Pohpacc+Oo2EUXrUyp/8nbo+rQYNY0WxfVSmUk+MbzfUjad2E9ys5qVMHpcXoRX6ck0NvGnR487OF8dg7frJmZf9qHfwFH0qa7PljkOfJCkL5IaXSYxpIXKnJJJGNMkJdKHbat2oF2uPWP61AFZFKvGDeKmRnnqGfpz5YM+J09uwEzrK4Nq9adIu97UrlUa33cPeZOnJRsnNyX600Vadl5A64Fd8X9yE2lbR/aOrYt27FfGlN3L0m9LMEkzHyMkxfLy6mFcrkmY6jASM6kHVWdd5/G20SgPP0tkluNyps2bT7KLizQhjPNbNvBWrxKzR3VNFT9Biufz82zZ/5EB9lOplMI9PQ9p8G/MWv2W5ctHqxdOaTyu9pPwbjSD4TWSaLfH7SfCKOHk0n4UHLKXBoUzH9cmSwjl5O5dvIkoxZwZnQl7spPmF6x5u6SFIm5JuDvl5tzj1ZbBJDehscFfcVm3jaSmIxjTokyKICfFBnPBZTN3khriOKY58ml5uSl1w11LJg+qkek/zDhiTAj7xqJFG5HpqDeHNuo7mXaVC6n5nwW+3t3DWtfPGKnmNtO/VIbJ9oMopJorDf54l9N3PuDl6YFJ3iLkrd0O2yYl0UxwSyeM0YHvWL3xIHFJKlmR+PLmPVSqapESvFnpLkwcUielsZf/80v7DsdywQb6l1V2arIypcqFcdCFBI4NKoPbJw8Cv9wlxsSC7fZnqdWrP+PGNMcwGx+Dl/vW8qXeKHqX0stkSvV/cZFNx+6i5jgGVfp1aDx0Mm1Lyy0x8Rxdb0fb0asymVIlIR+ptdabJ0taKzpLwo+XLHM6Q75SNvzQK8yYLg3Jp6ucPZULozpT6vOdTtwzLomxTQOGVlX+KXJhHDDnHvW7jGJMv+poksTL2yd4+Pgj3qFQyKoEnfr1xdpYmx+f7uIcWZ6ptZJHuOlL+MPRZTwpO44hlYy4u2I5koGTsbw2OgtTagL71u2i6uCRVDbR5NzuDcRW6k3vmoVZPnISUaUqMGL8MKwyWRCT44zDafxwGq9wobbKXA7/NVNqYiTvXn0m7ifyqVewOOWLFQAhicNOWykzbCRVVQcMxwe8wf55Xla001Qzxyjj5JzlFJs6gYgN8/6PvbeOi3J5//+fdAqKid3drUfFbj0qNiZ2F4KJgo2B2Imdx27sxlbsRgSRblhg4/49dpdaWFGP5/35nuPvvv/cnZn7mtdc97zmipmh0LglVMhr/H1izCSLNPoLCUb5sTTWbl98S3RNYvzu+kBrgaS3J1l5NIQK/fvRuaA6Tvg9Yqyv+4zOx0w5O6EWb479RIxR2bhWYlTg9+giy9220sVlDc3LKa1agYDTLsx9+Qdbpqpdqa9OuzPxeX1OO+RiUt81LDuwRp3cJAtivk0/+p46yp75zrSZ6UZdKwOQhbN+TB+qzzpEA6tgRlfcxPx3bmrLVEkKMf7sXL6MN4W7MM++KcZ6OiRHf6SGwzlubx6NOtqVwMQZrsxauJg8QKTvAzzcV1PUdjaDbEqnk4Ykggu71nE8uCjzHOzIq1o4aXtkeC+z51bNeTg0L6aVBEJenGTwrlh2zu6CTuRbuu78yOnJHTE31hbHTeLQgr4UH7qT2vkzWp8CkZ+fsGL2IkoOmsfgZuVU7wq6s5WmRwrz3K2NihglYS+oOucBT9YOxEyQ4f/gDHO3X2eQw2wal0iN9ymI9n/Ikjk7KTt4EgMal0y3XoUInIfZc+5pYFpfTAtU5+C+dTzy8NRwpWp0VpAT9CYYq3IFUxJhflx/5cnxBCXoUSjn9+KNmdpM1CTGH39jxpKxnPtrJzf9K+EyqSnKfKYsxCj4M+ZPO+4HJaoq2vQcT/tahTEvXp3aZq9/wmKU4bF4F72dBqtCI1lijClixcdGEPTZj4gEmeoXI5M8FC5agFwWJhoxbv+7++gzcSXJcoHEuCgEEwtM9HQhRyGW7dhNk8IZ9UdBQnQEAe/9iFaoqdcgdyFyBnvjk7stf5bVLOu2cCeDHLtysPNS2h6YQ+kcBipi1IgxIici6Cu58hcmkzcXWWIMQckmFP5GtvjbI25cKTaMEbVycXHeTN7Uao/1vWVY9NueyWKU8fGMBy/z9qJjnZQFjhDFhZ3naDGgN26zfiDGmPyRHW5neFSuPe49UnX9dyNGuYRA/2BSjZg4v9u0+0uXKw7101brhhZ5KGilXi/7X9nK0yK96VA6k4tLS4xRnvyVCWuvs3JSL4SYp6w6F8WUnk1+khgFAs/P4XmJibQuk/UuSWWc7PCOfdgOHJ7lO85MjErrZ1SXNni9CNDyzRdm+emTdKuYIVtSkHHywHUatS7E7Cl3WbJlAGZ63ydG69c38K/bjpa59Xn5DxBj3JujzNwcxrz5g7FIWxzIuTa/Hx/br2FwTfUqUh50n/o9H3P1SmtWz9zLtMWp7t8oNtl1xsZjN4fWbGX6XJe0ifvTmSXctR5Ir2o6uDUbQp+TxyhioY8iORqnAXNp6zKT5uXypE0gQlIE3VssZdH5BZRVmUS+zJiyjfnurujEvcR59kFGuE6jUA7jDJOOgn2L5yGxGcyAekXSMjm1TbxCYgRdm8xn0eWlVDDXRp4yLi62pceyO5gY6qkWaxEJcko27MfNMx4p7sEMLQthrOzRl25bT1HUMv2itKSv9xk+8hiu22ZR1Cp9gpQGXKdtn/ucuDpZlaUa+cGLCWcN2TG2GeEvT+F8IpH5E//Eyjh9O4sk7Dl9nL1YtmA0pXNlSlIRPuN1NJA23bJeEp7ZYtTAQx6LW4uV9PKaRbHUBLcfZKqYgPus8MnB3A5ZM2GVTVz22EveYX2okjkbNgsxyni4dgjdl13X+uYeM3bhNqyRxn+S14d4YdiM6GsbKd9zKoXMDLRajBeX76bAaDsqm2SK54XcweGgHkvH1vmGazz1dQIhlxdxUNqFsW3UMdmsxCjn0/F5bPOvhG37uljoqi3fxJhg7h1fR2KTOQy30Z5A9/7SYfwqtKNFwQzeoww9fbBvPjuCyzG+c20MUtyJOpJA9i47QvXZrrQrnqGe4iObdr1j+MA2yEPPse1sLoYOqKeFGONY1q8Ra25FZ7n+Ty41oMfmKyxvpz3GGP98PxOfVGZzv8osn7GaRsM6IDkyHdmfWV2p8sRXXPIWaN0sayz7R1yp/hfPEFyjAa+mTaPBsjWUtlR+C/8iYlzvuI1RS2ephispNoy3n75y98YnKpZK5G3JTmlZqYrYD3g9TaL1HxW/m+mV/aXFAk+3z+J13Wn0rJjVLaX59ch4sdcR/wpTaVvDWjWBbXJ0p6HzZCqZJmeflarR0PeIMZqdqzczYJzDD04b2osJWpJvksKe8SzWmtolcuF7eSPnJPUZ1qEmiVqzUgVSXakN88p589GfG2deULKwlMiGfX4sK1UpWmaLUZGER/fhFHN1o3nRlElXVx9zcxNCr69k/pViLJ3dDWNdGXf3rGRJRFMOjquKp8tcSvR1oGUZK8Ken6KXw0MOn3Bij6szZQc60bJMbmQxn1k1bgqNF26jXiEjLq+wJ6LFMrpXy0/4079Yfj8f03rUSAPM0NgMYwOB++uncjHPAKb1qMKTXTM5K/RgxsAa3F0+hEtlpzLWJjUjTxdjc3MMor1xcr7DrAVD0trSNTDG3MQQP5+bvDeqQPPyuVWTQXzQXZove8+1ZXZprmtlpYTgl1zxM6Zd3QzWmCqT87WGK1Xy5RG3/U1pUV9NCgm+l+gy4iFHzkzFPINb/tziObxuPAz7KhZqmXR0MTUzQ59Y9s+aRP7BbjQtrs/hJU5Y9V5E81L67HIYTLlx6yhvlWqJ6WGWw5i7u2bjW2EYncqlurl0MDEzx0BpLsXdYanbZ6a69vw5/fwfEuNpl43kdxhG7TQ32M+Jpi6dNflGnhCB1w1/mrepRrL/I9xW+TDOdQB5kj9nyUpVZq4WnjaCmn9DhlD/V1w7cZxXZg2YZNcE8xTXf2ZiFBK+0rPnAdYdnUDeLNs1opm9/jiuowZovYP2/YVDfKjQjjYaVmIqTgqmrt6Dy7j+ZKZN6ZcrTF6bjMfCNmpiV0i4smQWOt1m0rSccmEvZ/2i7fzpYE8Bv92ZLMY4DixbSNdJCzBM3TqU8srvZqXKAtm+9Bz9JjfHfd9LHAa1/XZWasxVdp+xpF/v9G/7hzVAiOTq/VBs6pZFFnwL14PBOIzqiqV++L8kKxWBR4eXMnrpEVWfchWvh9PIrpSpXo+kR+e4W7I9fVT7GAUibi6l7U5jrmwazzdSGdJwifO9Rr3d+jyd/YcWEhV4d9ydC9ShVoGs1xTrmlpSs0p5VT1Z2Ct6LnjOzmU9SF34h97dyQXjDvSpbJotMXpvn8ekDaezGSsLJmzcR59qyokojn2r3ClZL32fZMaKelalqFkmz3dWnyAEXcTtL1Ocxqm3a8iiv3D2mZwOjYqmKLiMS55byGc7lBLRFzNs1xAIub2ZzpM9015brGoHRvW1oWT12sRdO8arGt2x/dF9jBJ/nFuvYtz5Jer9c7IEHPv15OLbdFccRmVZc3o3Da3g/IaZzDwZSLUc4SQU6YGn22BVpmes/z0m2I2BilWIDDHCZesqquYyQBLygpkjRhOaryIRfqF0nbUC+5Q+xgVcY9iK96xfMhjJnXV0neCZ5klQdq75gGUsm9hclQC0ZtJUHiYpkOVugsec/lgZSDk9uQ+zr/pmgD8ng9cdZHT+O7S0dSY6wz95yw/n8M5h7J0zkNPW4zkytq5Kb6Lee7HmUR5m9ayVobTAy6PODLxegevufTW2+CRFfWT44c9sG9IUXeT4eE5k3ssqHFo2HOWl3/tcJ/OukROzWxTWmAD3LhjNssN30t+hZ4nj5v30rp6fxMg3jOkzB1lugXzNxrNwyB8YCKG4d2zLrqCMaRyFWXlkJ5IjY5m+OzV2rWJZRnocYXjjYiDxYd6MS7Tu/YcWfdYjf9kqFFcmKwmRbB7Wh63Po76t90Wac+zgQgpkyuSNenWatoPnZTu3tei/mAVj1IkyVz0286V6FUprSQnWM7akWpVyaVbQtxtNxm3HXzgMtEv5tpJ4cesepes3wkg1qQtEvD3NvaBKtKpGFmK8uHQdgXVrUk6LDPopMqTuEc0oQ4LPduYeVTBkdF/K5dN0FWuzGP29VrLbtyg2tUugJ5erv+3EeD7eOYyOjSP96qvd9U8PLGK4+/FsMRyx4iCDG6oTyPyu7mDDMyPa1Sqe0l+QScK5e/olDR3GUj+/WrbEkFdMu5jMsr7V0jxwny7v4lmRbnTQOcJ+v4b0bVEq5b3xHFo6B+tGPcgcKo7+8oInBTri2DD9sIrMwgY8OEKv8VfxPOlGudyGvNsxjC9NVmL64gS5WvehTGqiSPwDtnh+okpdzS0l6vaMKFWlCnlMtXhr5HFcPv6Yen82StvzG3BrPxeNWjCots6/hRi/PYayxERkhsZpm8AR5CTJBIwMvh+jE+TJhCfqkMfsGyefKJIJDQ5BIs0a0tYxMKaQdb7vkpDyowmPkWBlkZ61la1GfufPxJhwQqLitZbSNc1NoTxmWleFGhWEZOLjBMxSNrErZDIU+vpakz+U6dsSmT6mPxDzlEokKIxN+HFvmIAsWYaeoUGazAqFHEEjrU4HPWXsQ/kICpKTk5ELOhgZGaKbITihkElJksrQNzDCIMOXJihkJCVJ0dE30NQJRTIX3acQYDOLQbXyIldo5vLp6OqmtS/IZSQmSzE0Mk47RUZQKFBoCoqunh46CMjlmfRFR1dVTy5LRq5jkLZCFgQ5coUO+qn9SxkkpczJch2MDDJ9sIJAslyBoX7K7wqpqpyhUtdjH7DQ/TUOs/tlidN9W1b1CxXSZJLkAkbGRunp9VrGQVcpp7Z+6+qlxIkURIQEEZeojm9pPrqY5y2Alcn3v8tf+T4y11XGIL8GhWtNStHVN8baOm+WLQva3h+bICGHaarrWE5SEhhl2gOoBlNGcKyUfJbpLmt5YixfQiK1f7MGxhQskE+1sf1nHkEqITxJjzzmmov25MQEYqIiSEhW66C+gRk5c1lgYpz+jf3Me1LLSpPiiQyJIDFF5/XMcpLHwiyrjn6rcVk8EoWxOiSQ8khiwgnVNpfpGpC/YAGMfgIUWXwkCuOc6MiT0DM0zjAvC0SHBBOdmCkLUI0Oua0LYJZhb2OacIIciVwXE617yxXExieRwyzzftfskf3n9zH+nZEU64gIiAiICIgIiAj8SxAQifFfMhCiGCICIgIiAiIC/w4ERGL8d4yDKIWIgIiAiICIwL8EAZEY/yUDIYohIiAiICIgIvDvQEAkxn/HOIhSiAiICIgIiAj8SxAQifFfMhCiGCICIgIiAiIC/w4ERGL8d4zDT0gh4eam1RTqMZ4S373K5yeaFYuKCIgIiAiICKgQ+G8ToyyOx9fOsdllFc/JS49Ro+hr2wLlGdB7dq2hc/9xKQdKaxttGbsXj2bTmdfkaDqCI6526vM7E3xYNfs945fbplSS8fXZQ95HadtbA5gXon6NkmkXnWZ+k0Iaw63LV7l54Thn771TbTCu220knf+oT/1aJTHMuP9HFoaHbTcOR0KZPwaxdZG9qrkvdw6yVdoS58ZWIMRyYLQtJuP30rmC8hRQ8REREBEQERAR+CcR+E8TY9DVlexI7oxj65KqzdpxvndotU/gxowGHMiGGJNDLtKkTn/8NLjOiklHbuJY7XMmYhRIiAglJmUTblLwNbxeFaZz05RTIQzMyJc7h/bDA4R4jk+1p8CYtdQsYpW2mV2WLOHj9Z14y5sysI36kGjh62Wa1rTjbYbRNTAtxenbF7DyPZlGjIIkmGPXwujYulLaXWX/pEKIbYkIiAiICPz/HYH/NDHGvT7M4qMGzJ7eGSMUvDq/B/eYBmzoXop937EYE0I/cfTQXu68/ErB6i3o17k+99wXcDUiDKlRdzZ4pFqMGVQkOYq/VmwmwKwcA0d1wkrrSQvp5WUhT2gxL5Dzq9urrdEMj/Iw7KEbrrJx/J8a1qYiOZJWI7azz3MS+VJO2NCwGP//rrFi/0UERAREBP7HCPyniVGJTdDzC4weu4AIcmDr4MK4jjVV7srsXKmCPA7HRTsZPXoIJayMiP1yn7WbrzNt7hQtrlQQBBnhAW85e+oq+TsOopVlAJ67vanUsgVVi1tjmuHopIzjJcR9YtzCeyx27Y55pkMGpTG+zDn5iQV2zdKPhRNk+N7eidv6GzSbsID25t70GbWasJhk2nmcUrtSxUdEQERAREBE4H+KwH+XGBXJjOzYhKMPMx4ODegasuyUN7ovj34zxqi8kHj6/A30sR9CtSIWRPleY9XaU0i9drIpWEaDXps4tlptMQqxH+hR3oZai7YztHsT8pqqzzuUJyfg9/Qak8ZuYNiuvXQso+0YdIGo56dZcPoTfW17UaO0+r7Cd96HmDnxDm7nF1LcMtWWlHF160z6njDn8e7xnFmyGEX7EQxqWJygjDHG/6k6iI2LCIgIiAiICPx3iTHD2CW+8ORIaFP61s/BqilzeYOAb6ycAzs3fiP5RuDJ3sO8MpURGRhJ4Yp1aVy3GrlM9SH5NVvmvWTovG5atSPp63mOPy1Gz5TY4PdVSMH9rVt4bZmL2JBQVXFzYwsKtutFS+v0A9HjPt/nxN0Qilrn5vK5w3wN+or3+Qv8OcdTdYN1Qt4K1Lb+yQtevy+cWEJEQERAREBEIBMC/2lilMcF8THBDMOHm5HWG0Npq1TrS+Dg/k206z1COzEKcrYNnImuXWuKptwKn4ZL0geueeVirruWGKPytrefJkY556bNJcckZ/7IrybCN6f28qCCLXalMkYeZZxd7UZgWRtsG9clp6myrEDoOx88/zrCH/azaKTlSi1Ro0UERAREBEQE/lkE/tPEmPB0BzNe1WFlr6w3PkuTk9A3NNJ+rZOSGAe5UW7BUMpmvndN8pzt7uE4rPi/JsZoNq1Yy9DJM7JkuIY+Oc362AZijPGf1X2xNREBEQERAa0I/KeJURbkzTiXHaoLWLM+uRnoMof6+bTd36jgxooFrH31hVyZM0tlEkrWG83UoXVVTUZ/fsq+M7ezVZ9SDbvQqmqBLGU+P7zCmftvsqlrzB9delKlgPq+7eC3dzh3x4+AV/cJUN19pkvpKvUpXrwQrVo3w+I7WbCijosIiAiICIgI/DoC/2li/PXuiy2ICIgIiAiICIgIaCIgEqOoESICIgIiAiICIgIZEBCJUVQHEQERAREBEQERAZEYRR0QERAREBEQERAR0I6AaDGKmiEiICIgIiAiICIgWoyiDogIiAiICIgIiAiIFqOoAyICIgIiAiICIgLfRUB0pX4Xov//FRAEOUlyMNbX+607nyxJRN/EWPuVYb91z8XOiQiICGSHwP+AGOU889rByoO30t6ro1sC1xXTMAh4wluramlHo2U/NALeh1ez5YxPSjFLOjk606VcTpBHc3juFdrM7YJ52twtcPvQaraeVZcvXbMv08e0ACQ8uf6Q6k0a/Q1NELh50INtXs/S6+oaMGjGIhoX1eHIvOu0ce6MmW6GpiVBrD8fw4g/y2aYcCXcvnSNhi3a/rAMwQF+5CxUDF6yutgAACAASURBVKPMZxdIY3jwOoGaVQpomdAFAp49x7hMZfKknOiTFBPCE59nJBvnp3q1iuQwVAsrSON58egBkhwlqVGxCPppkiVze8NE3lV1ZGDD4iDI8X/7lA+BCZSoWpOiuU3SjlNQJITx4NErzIpWpkLRXOnyKCS88XnC5zgDatWqhpXqeDv1E/HlLU9f+JO/Qg3KF7HSfjKRIpEPz334GC6jXKWqFM2XQztugoKvH1/wyi+c/CUqU6F4HtLufVYk8Pz+I+JzFKNWhSJkORtBkOLlPIEXDScwuZ36TkxZtC9nXwi0q18S5WUoidEBPHzwBpPC5ahernCG/sn4+Pw+gdJc1K1ZnrRTBRUy/N48xTc4kZJVa1DUyiRN7sRwPx4+88XYuhTVyhRGXyWoQNijv3ibpz0Ni5pn6qPA2Ws3aG7TJMuVZT+sRKkFZaF4TpnGrTj1D1bWbXCd05SH1z9Tv34Rtj2OZWij0mljERf6mScv3mFuXYFKZQtikEEHIz9cxXnxLhIUhRjn5kz13PogDeHU+ue0Gddco2xmORMj3jPdeSkxEpnqrxxNh7Osf70MugfS2ECcZs4jOj7lstQcdXBdMJRCZnqE3jtMZOnOlLVSH+Qf7HOaGauOpL0mX8UuuEzsiKGeDuHvHhFoWZ4q+dSHZ5D4DtdJizXuYM1XrCMus7oS+fQCr3I1ommx9PESYnxZsmQ/DYaPxaZYDmI/3OBMfEV6Wr/nRkARmtQoqNm9xHc8fmNOjWrWab9/fnoToVQ9iplpO2REXSw+5CWOzu4kSnMycI4rTYqagBDNzX03qN+7o0oPQc7b48tZciLjYSEmtJvkSvfKuTh46Q5dWjRAjYqWR4jm7PrVHHoYSN2uA7FrXRdzQx2EEG98EipQvXhOdSUhmv2us7nwWXm4CGCWjwnOc6maxwhFXBDrn8gZ06gQoODdzgGsThjFqpF//LQ6/hcq/PPEKHzBc+Zh7BeOz9L/j5cPcb1IRwaV+fnDsIWY93Syu8WBEwMxkwUxvfp6pvjMJY9qxhN4d+8278NjNN6pa1qaZo1MWOu0kUnL5qX8p+Dj6YWMXas+zUZQJOIbHE9J69wp/1di6Z5FVMqVThVKRfCaMR390a60KJxyvqk0kJl1tjDlwWyNexkTP9+i+X59bjjWI93eimbn6s0MGOfwfZ0QFMTFhOI+043OK5dTLYMYyhs9vj7zosmor/jcHU2OTKSZGPKIhjWn4Hb7HC2LGiGNfMaM8SvJ2agpOYPvcimsDDvcJ5BDN4GDS2dxWyhPbv+r6NQdw6wBagWXfL5Bq14XOX51DrkNpdzbPofVD4xpWduKi/vuMcjDnRYV8iKXBDF3ghPGVeoTcfcCjaespkuNQiiksayaNYGnhlVoVlDCSe8oZi53pVpeQ3wvbMR5uw+tOjfk7n4vKg10ZHSXapkwSeLQimns+5KPbpXNuXDlEbbOK+lY2jITicp4c3YV046H0LlBaZ6cP0K5Ie6MbF4OHVkcG2c78MqiEgVC7kOLqTh2rJJhPFLmgYRXTJh6gMVr56KcPgNubqbhen1e7xpMwisvJjptoGHPbgTfvk5M6R4sntwKIx0pD/ctZPNLC8rr++GjaMw6Z1tM9JK4sWk2m19Y0qKaGRcPP2XEmhU0KpmLqA/XGT5yK3/0aUbU08tEVh7OkiGNMNIR+HTEkeslnBhQIw8g5emdm3yJTFTp9LE7L1juMpVUyowLfMSIkXOJlKmJRfMpysJtHlTPn/nmz9RSAp8OT+F26Zn0rZYbFB/xXPsYO7uqDDkWyi77hqrLvmPfn2WIy1GatbIh8OZxdBuOYO6gluggxcf7BoFRSZqvtSpHy2oCbj3PMfnYGEwyLhLTSkp54n2Dr5nrpvyfp2JD6hSz1PptxN1ewpaEHkxsWZRbi2wJ6rQN28rarl+T4eU5k/I2fXj59ishrx5h1XkMnUqnTPoprUuCn2H7VzSnxjZKW+i8PeHB5cKDGFkzRQYhkRPTHbAePYVnGw/Ry8WB+AfbWBLRkqXlbuH5vDpD/6ygIa/05VZ2fG7C0LZl0n5/ctoTRcO+1Mylbb4TeP3wNr4hmnMW5KdJC2sOTNmK3cqZGOlpfuQPj21G1qQ/9axS21QwdfUeXMb1V+lwlkcezyHXaeh3caRLjYIE+pziyCsrxvZuROw1V7ZK+jCxbVmt2McH3KfPeSOO21clIeAuVdZG82ZRawxQEPHFhwhpcUoXz/X9Oe0/WOI3IUZITpQglSs0h0DHAFPjEFY6ZiRGzSLJIecZ5xHGqgV9s1mZK4lxKIHdlzK4ZgqBfoMY3551p/b6WF7vmUbBHKlruB8nRmmCLy5O8zl3J5yt3scyEKOCJ/tX4H74Iif9OuOXmRgV0XgO7Yj3yzz0OriflkUNeLDOnqPFZ7OgfSnVRHtizmzCes+gt/wQk7absWGZLTpCPHNmuDB0gRtFdOHu5kWcLTuMuTZ5EMJ8aF7VkwMf3clnrEt86G3sPb+yz6kbn07N55xRH0a3Ko001o/mk05wfPM4DIOuMGFPPJsdOqKLgP8pZ+b4dcBzeGUG13Vi3CUPalrpI8j9cJyyhsUrl2oSVsxdpk+5ycLNU1REGPv6DBWdwnh7bAAmGeeIxE9MrePARO/9FDLXRxrzmTp99nHupBNGb4/jei0ny0fYoJMUyagmsxh5zoPqGosdtR7snjIT0/HOdCtmhKCQIZGCqZE+WyfMJO/UOXQubAiKcDzsbGm/5hzFJPdp2/sWx646YaGXzKmlwzHs6UEr03e0bXSI/c8Xk8tQhyi/Sww+lMyRKS054TYQk57raF08J0JyFGOrTcT+xmZq5dHPRIwCSYkSZHJBtSpfuWMfE0YPTyPGoMcnuK9bj07V8v+NqeYHiFGQsNu2DSaux7GtnAuEREaPn89Uj/mU0BVIkkiQKZSyZXj0DDHlMwuzJUbNukdc11N8ykhqmqkHVM/QBGMDrYyKkhhXBnZgVvfy3yXGG3uWUKXLZNXE/fn2SXxLtKW9FmKs6/KMO2v7kvJ6MhOjPNqXJktfc2V+O16d3oK8gR2F3+7LhhgVfNw/gtXSobj3r/eDxPiNOQs9TEyi2D5hi3Zi3OfBuxqD6F0+dSGRPTHKIt5SZ6kvdxe1SbEoFUxwWo3T4vHkuJ6ZGGVcWD6S7nP2I1fOGIaFWO99nwHlLIjXIEaQy+To6utp9/j8De38t1X5bYjR/9pGNr6woLSpekUryBIILt+NaX/IcJ+qnRiDX15h65VoBrQuiPfjUFr36ICllmNX5Ulf2XbsOjEfQ+g9rg/3T50lMj6cEytj2PI43WIU4t7gMuMIY5x7sG/NWvQbD2N0C+UB5z9OjGoFkbNk6gzaLlqiYTEq/0n4eIXCvV9lIcaH+1axLroOTa9uwdptHS2LGhLj/w6JVUnym+mDQsLqGXOoMnkebBzEwybLmGKjdIvAtZULedp0LOOq52D9bFfqzHCmtokOgiSI7QcD6TewJkpnUNznC4w7LMVzYiN22Hei2sIz1LA2A0Ui7m2HU3XLJhrnCubRF0Pql1e6lBS82TuFVckDWDugEof/ekSbnvUxV2IsecUUx70sWz1P8+NK/sTkcWtwWLmEgia6PDvuzqTHtTg710YlQ9qjkPD+WRDFq5ZQuUljA7zpvvQ1h1YO4LnnBALqOdOjcj4Vlrfd+nK77jIcmhbJ8v29PeWOc3wn9vcqrfHfg+t3KNG4PrmVskq/Mr/bIOx2nSTx6kpcYzuzt395ldzBD/ay6WNlZnXIze4TYfTpU03lGgx/fYKJl3Kwc0wTPt45Ts6qncltqo8iMYyBdWbjdHMNlS11NYkx6SMLJszjvUqFBd4J+Tm3fck/SIyTOF1gKmP+KPQNi1HKkz0nyNu1K4VMdZWXkTJighsuHvMooAOSL/eYteshVQuYINOVIgnWx37SIEzlH1nQIzuLUdmdRN7fv8+2jecwKWOEv99XKrXoQfsG1ShdKNVbk3V6VBLj5rjuTGpdLBtiFHhweAt3k+oysk81lEaW342jvLRuRjsNYlTw4tIOPgWHEmLcnKbFwrn27CvBT25jOWBpmsUY63+fmffNWdWtAl/uHcT1bDCVZS/41GCGdosxOZypdlvoMr4Kz96ZM2xwE5UM2VuMEPPuImsuhFLYPBmFQh8zEx1Ma7SjQ5kkPMdnJUYhwZct688RGORHl9Ej8L92jTAEjr6KYd+SCdotRlks22fPpUA/B9pWyk/Ik2PseJkbh75NiLvmypgTxti2bEunttXQ5Suek3fQf/k0Mq9TMhPjv43I/ml5/o+JcQ+rP5jRr2kDapX5uVVv4pd7NNoh5+6MBuhJM7tSgeRwzu3eisf2PXyR5KKNvSMzRrYnFwGZiFGG353L3H77Bt+Awkye0RWlUyLmyxOWTD9NlU4VqdKoFZWs1Q6sxOhAbnpdoEK7vph8vUWvFdeYPW4YTcqi4UoV5PHsW7GYPN0caV0qBwgx7NpxmO6DBmOSiRgDX3pz+dEHzbHMUZZunetiqiLmnyPGpLCHzFh4CtflMznVdwS5lyiJMdWllsANzw0cP3+ct6VHcXy+LQd6d0M2fSf9qqndIC+PrmCjUW882udn/rIlDHOYgeboCER89mHjmg3UGbaAlqXkLKrTmR7nr1E6t/I9Mk5P7EW0/Vb6VlW7rgSFlC+vbrHY9SIj18+hslUqrQkkRgWwb8MKwsoPYWqXypl0WsG1zTMYuOE9to1zcOVuPHu89lLBIqNrO72KEPmM9esPcOzQGSbu9aJ9eUtOLOyBUd8dtFHFTgQ+H3diadIAVvfM/C4IuruNlmdL8GRuU41YV+obZJIILhzcxL6gOmxxbMGjNTM5Vm4si1urY0nRny8z3UufdcOapFQRCP/0iHXrttNs7AIaFbVIEzY5PozrB7bgpd+YRQP+QB+1K/Vq0akMqq0kcQ3mx22TJ6OHD00jxvDXl9l5I4yyBbVdim1I9cY2FLL4VqRJwZtdIziYeySlLi9n76sgitQYxcrJ1TO4UtPfL00Iw2vXBp4rGjBtlDJWD0cXbabkpKFUS4lff7i6i4ASnbEpEJYtMUpeHab/8geMGtGDP6pXV1uHskQeP/bh0uEd+ESVYP2qKZinxL8zrH4IPDmHS9Zj6F87D7cWdeW0ZT+6dmircr1GfX7BrSefiPLzJrGyHUOaleL60sm4XfuEJEbKGM8DdEsjRhmfnt7iQaA13dqW5NCcRXwsXpmx/f8k8MxqDVdqlO9tVrzOj2u7UgQ9Pc8ZaXU6Sk99w2JU8P7mEe5aNMGuah4enfPkTc7W9KxflGf7XZm0zZs+E90Z3q58lrk76tVpVlyMpV5JZQxdQBIbDlU60r2iFJfWHblr2AD3ncspl9sQeUI4V895U6JVO0rIXuC8dD812wyni01RHLNzpareKuGY2yy2XPfDpv84RnRpjIWRLgl3l7I73pbhzUuqZRMi2DN9CTkaqYldORUlJiVx91YgA8c2wG5PHPdn2Wj9Tv5pYvp/3d7/MTH+xcW8LRlUwQLDn8x4/HDpL64V7oh9ORPIRIzS0PPUKNuFj8qVtkKGTNBDX+Wb16H6qGl010lmclqMUUCWlISgZ4C+vh6K5C+sOvmeSbY2IAgor6tC3wgDZX0hgNXT9zBioSOGKVkdCrkMuaCLgRCUKcYoIJUpMNDaL0HletDTV0/uclkyyVKlsyLDo6OPsbFBivX0E8SoSMLDbjDWM9bSs0oODvTJTIygklkey+ppC6g2bR6h43tqEKPPvsV4Wg74BjHKeXliBc4741m9axbWJkrrMyQTMUo5NLgbyZN2pRCjlONuE9kZZ8PWGbbkNE6Ptn71OU6/3vtZfGE9tQvnzOKKEcKuMXbiTZZtc1JhHvTgAK2WJ/Jgvz1KIybLIyiQyRXE+N2g16qPHFnZnyuLNInx3f5xrNId+U1ibHuhNA9nNc4Sg0yMeMnAljPptsGdHnWKqxJ77qzWJMbIj+eYft6EDSOV+iPj2ZHFzD+ih8fWqRQwTidzeZgPA8YtxdZpKV2qWaclCcmDb9KySVfu+qckPADWpcby8OEiNm3fpkGMSv1MSkpCIWRyZ6pA0cHQyAi9tOyjzEglcWTkAJ7VGc2cITbfsBjVdWL97zJl6Az+XL6HdpUKpMl6ZsEm8k0cSu2UbLO3l7YRVr47DfOEfN9i/DsznTyGJc3d6X3emWJGcpXF6Nd6Pd2rFcBQXxeFTEqyTMDA0CBLvzUtRgW+f03maoGJDGpcXK1zym9dJkXfwJB3mWKMP0OMoU+P4nrCiBUz26sTjxQSjk+eTjmX5STe3JFNjFElBHKZjMQ3u9n9uiZdasi4e/ME9wNKUuKrf5orVUj4St++nizd7URhc7VOCXIZyXIdjAx1so8xZoe7IFfNZRl1RolpklQdw9bR0cXAQB8dXV1VPDZZIWCop93l/XeG999c5/+YGP9e8o0Q944VSy4zynWE2qLSZjF+E2Up/u/8KFJG01WWWlyeHMCKY2+Z2rO51hYSgp7jtOYqLetYEx2dMnkZWmCc+AX/Qh2Y1Kp4ShBfIPDRVS4+99fSjoSPn2XMnTXmB3Xhx4kxKeohdRrYU6BkEQx1BAIfP8OwfENGLF9NwUPryTVuOnVTL0g+vZLZMe1xilrK0SJOzO+oxuT0knmEdZnCwHImbHGeR2WnWdRXTX5SHu1fiJeiCaNtm2BplEpwCRxx6kbeMQdprLSI5BJmthpP+71raZhHxrrp8zFv1Qe71lUyrC4FAq5tZuU9U6aO7kX+b2TqhV9bwvS3zdg0TH3tF9IAXBo4MuL6bgpkYEYh4gVDZ7xh7fpuqAwYWSxT606h1/k1GF9y4WHx0Qysp3QVS/Fy7MmnbusZUT/r1WAvDi3GjZ7s6J6yak4Zocg3l5i8/iGO00dRIX96VuynS2sZ9qwu5ybWURFpwPXN7ItqzNTOJfHevYibRi0Y8WcDLAzTFwOxft44r7/D8IlDqFAg3YJUTXBhD7gZXIzGlfJm0g1FFosxYwFF3Fdar3jAaedOP5S1qozBDtv1nqYWoXTr1wsLQVvyDUj8LuK6/jVDpgymVF4zjYWLNOoDGzz388TnDULeIrRv3I7Onf7AUJqNK1WQ8vzMMR6FS9LE9zl+BYu2TSmRmnKta0rjTp0oYZkxcUjBi4s7uGrQhFE2pdBFpsWVKuX+6e28i8uJTrIEacp6wdDIgFC/UOwmjMEqTWcFbmzfykvj3JjJ4lEolPkIeuTKZYbP+1iGjOmHdUp6sTT8LW22fuG8YzPeem3kmK8+ll8f8rHetCyuVGlcANeOf6BpX5ssmc/Zu1Ll3Dh/At+g2DRcLApUpEb5wlgXtuTzg3eUqFNVZbmpnqRA1m05jLV1UeLiolF2VdfAADPDBOJ1q9Gva+1vz4DBPvzl5UPmlK3EN3cw7zyDvvUKp9UNeXaRRWc+UsNaM2EoKTqIE4bNOTaidpYF5A9Oav+pYv8TYtw0bQ/DlziqxzM+ioiYBN59CMdS8obHxdOzUoWkcN4EyihbIr/WvWSypDi+vH/M/o1X+GPqZBoVScnP00KMny5tYLzHmazgCxJK2IzGw6Gr1oH5HjHe37kbSde+NMmRaaWkiGRjl6l03L9JHY9B4MORhdivuYVlyqou4wurt5+M68imP6gcP06Mmg3KMliM+ngvH4lX4TE496qOriKJ4x4LCGw2haF57+O4+C2LPEahL/Fj9txtOLm5kFMHHu5cjKdFb9Z0KY40+AEdu51ll9dULFULVR109fQxNNAj+N421r8uz8z+9ZEE3GXQZl92u/ZB5uvF/Av6uKZkuSpr6RkYoi+PZUhXNybvmkVptb8YHV09jAwNQBrNW99ISpctjsz3BA5rQ1m82B5TfR0i33jR3/4+u6/MJIcimpdvwyhfuRT6CR8YY+PC2LMbqZjPlMTQN/S3P4r7ISdyhnkzbksAq2d0xzDeD/uBe5i/bwbFjGS8eeVLwbJlsFC57RRsn+ZM3nHOdCiU0QWpYNOseZQZ50ADSzXBKVfPhoaGKKKeM7LHVpyPulHIMIrNU6dQe+Z6qsh96DbwJjuOjcdMVUUHXX0DDPWTOT5/GHn6r6RW/lQXqC6GRoYqSyzu7koWvrFh4YAaP6gb6mI/R4wK3l7Zw9fiHbF+doKzVq0Z31DCtsxZqYp4NvToT7GFW2hWLCXHUUcPI6NUT4byzTK83Xrh13YTXYoLhH79RKyBHkcn3s4mK1Wza2dcN5JvyrA0y1PzXwUxoYF4nzvAydBKuE9smxLvykqMQug9Rs4LZI1HlyzbRAIfevEsd70Ud7ryDRGs2+bF6MF9suAcdGsLS6Nas7xD0VRwWT96Cx2XD+LOhmW0GutC8uMd2l2piW9ZPPAqk/cPT9+284Mj+frkOhw3n9MyZyVhXXcU62Z1SSFGgdjr8zlsNIRB9TJtE0Fg+Zyt9Jo7lMLarqVVjtiXS9iN9UCSyUkFRVi0ZTmV8qWTYMC9U5w3aYx9Fc0sYTHG+IOD+u1iUg7N6ku/ZSdVRcrXGYbzpOZUqt8MvVcXuVk0lRgFgs84UH6NGZ/PuJJlp5rkGSPazaCdsxvtmpbHKKOL6GcsRkEzxhjz/hL5KnfIIL6AXCGgp5tOfA27unN53yhVmfgv9+g+4hTTl42mSfkUiyPxC4c3beWiZVdWD0y1ihR4TR9J3MAV2JbPvCftZ0GVs2TmLDq4LqJypj32quSboe/5fGmYOolF48lIjMosyxiWDujKnvC85P1wj5Kj1rJxUjtVWv69fS50WfuEIkHRjN29i/711atGJRm2bejJnmer0X19kAJ1BmCg3kylenK0c+XjUScsFIlsn9qTtS8VSN/osdN7D1ULmPPl7GzKdV6CNMN4dRi3l/1zalG7ak3eBKa7DI0rdeTdw8MY31tNiVHXePfoEFYo8N49l7bjT9GpWU4eBhThyIWtqhjjpytrqW53BJ+X5yiW04Coj+ep08iBqo1KcPd6NAfuHuOPYsq4oowHWx2ZsPklJslhTNhzhk4V8pEQ7kONyv1wu3KLP8tbIER6M2TyCTZuW6SZ2EMCY9pXZculdOtfz8Kas498sCliSeiTfTQev4uiyUnUc1zN3G4VCbmzlUKNRmKQwdVk0XkpHw/0YF7Jwnh8zRgjLcFfPnfpXN7yh4lRCH9Cs0L1uZM2EgJSuaDxvlKdnXh20CXLIjPW9xKj539h8+b+GBPJDscZdHCZwgnPpxrbNUgIoWX5ytwIjk63FE3q4vX+Ck2NH9KkmA334pWueSno6lN39HImtWtM+0amrOh9/h8hxtdHlrDosSXTR/ahXEFLdNJ0XIvFKEg4tGQygUW6MqBnK3KmbLh8/8iLjUt3Mn7Ldopk8EyccJvNyxI2jO/SHFNVdokc39sXmXfkAbNcplMyw4Zk+dc7tGwzjT5bDzC8Tn5C7nj+48T4zVlBCMqafCMLwMF5Ex06DcCmQWnVGMsTIjh7YTc+vuWYMbHNNzJElaTqypb4Pkxqp31bRkY54vzvUrNSCz4nZ7IvDQuy7ModxtbKHAv/2bntv1H+n7cYs+l3XNBngs0KUSpHymyvkBAaLSdvrp8kEoWEJ2feUaFD1awb4LO8X0rA+88ULq3csvD3HkVCOO9fP+PeywB1A0bWNGhcnVIFNLPpkkLfcNzrPilbkzVfZpqfP7u2yrL38FsSSRLiMDY1z6rsimTCohXk0bo3ChIiI9C1yIVxig9GIUskLCQMuYE5+fLkTHfNCDIigoORGeckb86MLjMpz48u56ZFF0Y0K0NikmZvdPQNMTZIHb8kQoLC0bfMi1XKBKRMuklM0vyo9AyMMNTXISkxkYzZ/jq6+hgbGYCQRFh4AnnypOyJUu7ljAojMl6OVd68mBmlxFVkEoLCJOTPb5US9xJIjI0kPFqCmVU+cmY4SEA56Sn7JzWwJJ9VSv8EOSHBkeTMlxtDktg9eRr6/abSu7Y6OzfjI01K1NyaoKODsZFxykQtEBMWTLxgTIG86jipcqtHYpJUow01Vrqo28r4ly5GxkbqPsiiuHTKi69xmnXVpXNi07U9RTROkPgbOixNJkG5dSnllAOZJBYdI/j0LpKSpfJy93MC9UsqdVkgOTEJecYYpo4uxsZG2afly2N5fiOQCjbl0vUrGzHDP3yCYsXIneXUhez6JhDn94SEPFXJpzbJVY8gTybwqz9P798nPF6td8Wr1KVi6ZJYKbOxNUeVUD8/7tx5QLQqjqZPsSq1qFqmGJam39wer2ohMcwXf93ClMkRSXC0OfnzpO4aFAh6fYfLDz6QabMYYEA5m/bUKfKNAyq+2V0Jnx4HUrSG0oWc/kjjI/nk+5YHPu9Q7ujRM7Ggfu26FC5SIEsWqUbTsgjOHT9PWMrBChn/K1W9BQ0qpx9K8De067es8n9KjL8lgmKnRAREBEQERAR+KwREYvythlPsjIiAiICIgIjAryIgEuOvIijWFxEQERAREBH4rRAQifG3Gk6xMyICIgIiAiICv4qASIy/iqBYX0RAREBEQETgt0JAJMbfajjFzogIiAiICIgI/CoCIjH+KoJifREBEQERARGB3woBkRh/q+EUOyMiICIgIiAi8KsIiMT4qwiK9UUERAREBEQEfisERGL8rYZT7IyIgIiAiICIwK8iIBLjryIo1hcREBEQERAR+K0QEInxtxpOsTMiAiICIgIiAr+KgEiMv4qgWF9EQERAREBE4LdCQCTG32o4xc6ICIgIiAiICPwqAiIx/iqCYn0RAREBEQERgd8KAZEYf6vhFDsjIiAiICIgIvCrCIjE+KsIivVFBEQERAREBH4rBERi/K2GU+yMiICIgIiAiMCvIiAS468iKNYXERAREBEQEfitEBCJ8bcaTrEzIgIiAiICIgK/ioBIjL+KoFhfREBEQERAROC3QkAkxt9qOMXOQFBVJwAAIABJREFUiAiICIgIiAj8KgIiMf4qgmJ9EQERAREBEYHfCgGRGH+r4RQ7IyIgIiAikAEBeSy7Rw1if2AS5CiKx7ZVlDLWFyH6DgJ/ixilke/YtusksUlyFIYlGTi0E/nMDL8LtiIpkoPbdnPb5wkW5ZozfHgfiprqgjSI6VXXMuWZK3n0dQCBF0fXsuzEAxIDHxNqWpEiOXPT0WkxtuUV7PZYS78J0zXfJ0Ry46QPjTs3BZLZ5bkSu8FT2DFwEdXXTKeGhZ6q/IPdu4n/sy82OXS/K29SyAu2HzzFnYevyVeuBs0btKSNTUUghp2rNzBgnGNaG7E+nlyRtqFz7UKa7SqkrFx2FnvHzlio/hG4ts+d7eefEv72IXH5q1Espym9Js+jbVkZsxpsY8rdmeRKwcHv6jbm7riR1qY0OR9zti2mjIE/ngvOYz9rqNZ+CLJEVrnO5Il/hPqt8QY0Gz2TgU2LQfwj1i4KYMz8zil1pXivmUiBfispkdPgO7gI7NmxndYDBpNXOVQZn2R/XHqfx+HwEMyU/8mT2Os6mwufQ9WlhDhKNR7DrCFNUXw+ydKz+XEaUTfTOIawc90pBoyxT/s97usdDr6wxL5lhZTfBD56X+bEjUs8efWFotWa0cOuF1XympDkd43W+w257NQA1YjL45k39jCj1g0gj1ImxSf2rX9GnzGdIP4+Gz0iGDGjTZp851Yt51aYLAsGgkJGbOmOLBv8B9oREvj60otdm47ib1iABk370qtdOfR0ZFz3nEKRrm6UyGWkajfp43kmzNtHEnIiJMVZtXUOEZcWQ72J4LUb3yaD6FZcXRaFjBdepzh+x5u3X2OoVr0unXr3obSVDoeHOlJqyXKq58460Qlxn1gwzoUPKT2Ro0NFu+lMa1mG0BcXuZ5cCdsa1un9lEZyasMOTjx7hlXpPxg6oj+lLQ0g6QMLbM8y+cRYTLR9MkIsF4+cICBWmlVvDPLQ4s+2FDFPkU9IYGu3Bdjsnkdps8yNRbB733X69emSoR2B0Hu7cFx/BZO8FVg8bwoWRnqEvLjIqfhK2NdNkV+I5fzhEwTGaZHBMC8tO7ehcKoMigROznXiiH8kfk8fU7BSHQz0ijFx+WyqRB1iq09VhnVVfuPfeqRscpuF96twyveZjmPrUuiQwN5eE6mxcT0VcqrnGeUT7vuE6/ffcP/uNb5GSEDISb2mNSlVszktqxYi9fNJfraR/RFtGGBTPMtLjzitpeSc0VQ3zfyxZSNixr9kEaw9EMxouwpp79OoGfOEebM/MdOjC6kjoni/i90f6jOgTZkMRWW8ObKExSffY164JstdxmKoq0P460ss96/AwlYF08q6zfbEztWeQplFjn6E+24ZE8fUVckijw3EadJswuVJ+D5/TrFK1dE1q4Gr+3iKJF5jz1lL7HrV0BBX8W47JyNa8We99Hk29IUXy4Oqs7hFfo2yD08fwryNLeVUc6n6kTzfx6QnVdjQr3K2AP48McrCWdy4MXV23qRFmZwE33Bn9bNazB+tJKTsn/eXDuFdrCP9SxsjDX5CTfdwHi1ugUEWYkxtR87zrf1432A1XSrmSfkxRjsxxj9h44ZoRkyx0STGvk6Udl9E4wLq6eyHiVGQsXnwKppsmEQ5YzVZH9u0jkpDx1BGVwsxPlxL+caOROtmVeDkSqPxv+NGfo2/BB5vdsK3iTPdypmr+5b8JRMxZsXTe+tOZD370dg8IFtizFxT4X+GxSesmDGmvhZilHDWeRjlJ2/7AWJUsHrJEpqPHk/xzHNbcgALOhzF6cY0LNPnh3RRFJ/wXHode6cB3yZGxSe2Lr3OEKcBafWyEmMke7eeou+Q/qoyQtw7HCc8YObqPxE+X6fLcct0YpTGMmbUX7hstk8jRs8Vt7B3sMtKjAhEvL3O7lP3SVZoIihPjMQzsDSP1w3GVJuaJ35kdqd9TD0zAwuDZM57TKBUfw9KWellIcb06kkcGe5EiUVL4ZabVmKMC3rMnMvJLOtbTz2xJTxnz/4Q7Oz/yJYYM4uYFPGWZh4vuerShbC7BzkRV5eRLdIn4vdnNnAuX2/G1s5JcuBtRswPYuPabhgmf4cYs/nkE9+fpdfZvBwdV1s96cpjWFx/PM2PrqJSrswKEonnviuMG6oe07AHuyjedFSW1m2GrmLbsKKaxJidDO9OYXfRmkOjamUihngOL55F68nLyWGoVmTFx/3ZEKOMA86dGbLieqa3Fcbj5lVMFjlrEKMi4hEOIy+xcJ8DxnoZP/xEDq1yofzAuVS2VC5+BGJvLGBjdHccOpbP0pP/NTEqgm4waZUE94Wtv0mMiW+OUaZWPyIzSTfA9QTz2gtZidHWBhevh1mJWJDTwOEk511aZvovlv3L3egxaR56qXNKzFUtxCgQc8WZPcJgRjUvmSaNdmIUOLLHHZvek8itp4M0OZFkqRzJy7+Y+aY2G/9pYhQi31Cp6gGu+zqTRx8EhS89XLw46DIyDVjteirj8J61dLaboF5xC/EcHTeKKvO3UtosPJPFmNKCEM9fQ7sTN3gNgxuVyoYYBZ7vWsFWP1PsxwyjSi4FKx264/VSypcn+qx9dOSniVGQSxi44hQbp/bAJOXN93fuRtK1L01yxP24xShPYtrkPUxaaf+3iVGI98fteDQOfStxaNsmGvcfTkG97C3GnyNGOa+PL2Dahtsk62Q1C3I0HcEuxz9R+wQUrHaZhnmdZhTIvAaQhXJwQSArb2kjRoGAiys4GtOWcd0qqYixVftF5G8+iS0re6B0HKie+AcsmfUMJ/fB3ybG+AdsWBHKyNnt1GWEcLb2mUVBe1tkXx/hFtSYq6kW408RYyzbR3REt40TBVItjFQpdHSxKFieOpUKqy3RTM9X7314RDVmUbvCqo8+7I0XF6Mq0LtewV8ixpCnJzkWWonhLVIngkg2bT7C8GH9fooYgx6d5qKiOv1qFyLw7jZsJ+6kUofBbJ41AB0E1qzxpMeoIeRXdU7C6eXO1Bq5iAL6ftlbjNmRklZi7Iel4wiKm2fWszjuvI7HZdKgbFpU/5XFYsxOhn+MGLMTK6vF+PHMKo5b2TGpfu4sFcPfXGVjYGlmNCv8/5wYJa8O02dXDo5kQ4yqrz4xmisHVrD8wH2K1OjLAhc7lXfvZyxGIeg6U9cns/RvE6MCvwPDuF1uIX2qp1uHWokx6RPuE3aSbGpKX5exKPyf8NIvkmS/a5w278emf5oYEWQEhySSL785OoKMzzfWsPV9dVzsv2cxxrBn5SrsJs5KURQ5rzwHcU+/PfKkYI66hbPtVaorNfUDuMbiR7koFf+IVr37UDancoWV1WKUx7xh5n5f5vavwaYZW2g1cywPTmxUu1KzWIw7iWxvRysrbdNbRh1WcHHBMr626kX/usVIivZj59bz9Jg0jJw6WS1GRXIIC2bP51NYPApZHM/9Y6laQunq0aVuj4kMb1sp0ypJzjmnwYT29aB/tVzqF3/DYhSiXmM77BG7D3bl+fX71LVpAsJnFtjPp0iLbnTt2Tpt1futz1f67i8W3SqN86AaWizG785FGQooWO22jA4OjpTMYjH6M6fZHiZfz0iMCsID3uF98javcpZlbO8/MNHhmxaj9O1+7FzesnzLLIqk+O6yWIxCFHvc91DbbgBl85vh/+Asmy5bMMexMYrMrlQlMbbuT1SJ3KgN/1iM83RmrVu/LBajVBLLqxsHWbT5NAnJ8qyg5G6Ch8d4iufI6kx9smczH/4YgG2KCzQh9BnLveXM7lw5KzEKEm6cPc27oCg+3wmk/4qZxFzW7kpNivrAog2PGDmmMwXM9Hh/ex+3g8sxwLbaDxCjgsjAQJ48u8uzZ9EMHj9IpSeBWSzGJJZ77mKS/dCUxa3A/WOLMW08kUrmgT9AjAoC3z4kZ4lamOrG4XPlC5VbVED6IZPFqEjgwFAHPtasSf60lVAqzAlEG5Vkkl37NNwTQt9z8sxFvK/dh/zVqdK6DQOalSUysyv1bxFjFBsnj8J2/i7ymKpdvdlbjErdkfL67FHO3n7M8+A46tavTb123aheUC+LKzXm5TFcz1uyZEIzNAxG5Dw+s5Mv5WzpWEoZXPl/azF+Pr+SEUcN2b9qJJYGKZZzFleqlOvbPYit3oe21QsR/f4GMza8Y9GiwSg+XM5iMQbeP8HsDcdVmEZ99CE0ZwXKWCmX1YUY4uJIw8IpHrLUcRMCWTZqHhPXrUM/1eOm1WKUcHJkC7wbr2CeXf20BWpWYlRwfrs7EbXt6V0mgQ0bz9Gyfz9K5zL6H7pSUzqjkEm4e8iDMVfzcGmlPbmMvxez00aMg4lsuY6G1nFZLMavr86z8+AXnOYMhkR/1izeTe+ZTuQxiNNwpcpi/Jg7eDUjdy6msJk+8sQPrDzmR7vyRlSs3pC7e09ibduJokZq8ybmwxVq1fiTYC0fk55xCS4+uU2tgmYp/8rw3reINiOWUbnrJLYvnUbZfMZZYowx7y5SuFa3bNmlShtHbv2VuihQf2Sbejfmbc9tLLNNiZ1lIUaBhPh4ZJFv6DfuCdv22fLmylXePTzN55KdKfQx+JsxRk1hBPxOuHIm/yhG1cuXhRhfn1xOXTuXbOXvs+ISG4fWUZU5vsWTkj16ZHGlCvG+zOp7gfkXpqAM6SaE3qZBzU7UHruW2eN6UjzDZKi0GJd5FcBxmLpN9SPw6ehszho15s7VZDYt6YRy2OK+XqN2jS4UbOfM5W2TVCWlkZ9Z6zKc/4+9s46raun+/5sOQQywu+ua2IGt1+5OVLADu/XaiY0igoGtKHZ3ImKDAYqiYNANJ/bvdYI8B9T7+Hy9v/vs/ZeyZ8+s+cyc+cxas2atea536LvyCE4jVaag5KA7OHgXZFPXkqoqf0JjvLF5Eu1nuGSJg46ODn3/Osm2iQpzfcYnO2I8t7QTPZbdYr7nU6Y2L4H8/TE2XC/BxEEp5ycCPm4jaTZ+H1JpGfb43Us7Y1Qs2KF+jBs2jD33Q5i75QgTutXCkCSODm/G4INhrLh6nzHWuTIIlBR4mQpVB9Jh3nLse3WkSjH15guIeOuFj6wULcqmHE/8p8Qo5ZLrDCr1XEYhww8s6XkOh+Nj0HmbiRiznWGZXyZwesMi6o5YhKWJYhObzIWZQzEauZ2Kseeo1ngotQav41Q6y4KyBrk/ri5+2Np1VP434fVJBl0pzKGRNTNuTBNe0a9mN0bdeEBjK5VxXEGM5asMx7LjRq4fGIphJotITNAD5j3IwdpulVR1yT+xxvkGDiM7s793XezOyNhw6x621VSE9+TIeg5+yYdt17bkV26m4rmxZw1u8W04OLmFmjD/28QYwbYjX7DrU0HrGeP11asJa1iHi+/ysrlfZeVvSHHGWKbqKEr03sZF1/7o8Rm3KTsZuGoG+splPpmrs/qSc/w+SkTeSkeMcgL22VFj5KFsRtqCsR4PWNqyQFqZ+BcMaDUGx+tXsFI1ANqIUfKN6dU20H1FKT6W7U63CiqvjczEKPd3Z4dvNUZ0+kO1qkQG8iDYmDqVCpDgd5gZTyuzvnd258jw82eMioaSPjBznjPWrXrTqcUfGhNIOyqJ7HNeS1+7WeoBSubWon6Y27lTLU9kRmIU5Dz1C6BE6dLkNFIBlRgZgm98TmoWkmUgRkGaRFjsZxaOm8ibbwkaTZvV7MPOJUMw03J2LQ1/zdhTSWwe9IdW81jWo6upMf7Ub14x+ZKj2X/vOQb+fvS0HabCJBMxCvJkvO7cJjIuGdDBsmhZiuQ1RdfQHMtcobhl43yTXh5BGsek2buY+tcoCiuYRsP5RjGoMvyf+nBkvzPXHgcpP7cs24CxA3tQ07oS6mMY1VhEfOK613P1pLyHb95a2CjPcE0oV7cuJZWafcoj8N73Lie2b+C0X6TyjzmKtWP8yCaULFqOYupFSflCFs/CMTsYun4UyTe2EVKsN43LW6LN+cbz/Flat2mXauZOaU3y9SmzrhmwoldFlfbzE8SIEMXuUf1xexWnZTgNqDV4IcuH1EebT9+bMzu4WLAno2uofqzRH++x92VuRrUsraExaiPGRyeWane+UUsiRPuz6ZKUMd0qqLU6BTFm7Xyj6noQU+wm8ioic3/0qDxkMav71FD/FmUsd97JBLthajxlXN8zm+KdFlLC+OMPaIzaiTHx6UGmvq7J9l5lle0E3drNmMX7UMxm7Y8pnRc4MapefkgOxHHIOUa5jyRlzy3x28kO/3p0K/Ux6zPGTMT47vwWjpr3YkqDlE2AqmX/05vZHVeZKP38rOumckz5nsb4/vZJXha2oU0J1RgryG/1ip0MmNqbK301nW8Uxw4xod/wffmCyDiFY5AZFWr8QfF8Kd+r6vivnjEiJz5BjqmJtlkrYdHmQ0wZ3ZOnjvNJ6DKDpqUslMSY0flGxh33DQSV7UqPuiUI973IFPdwNv3Vi2R/TY0xy+HN4kW4tycnPxsTYPYHC5sWUs1JLcSYEOJD952JeE6pwBHXA/SyG63cXGhqjAKO0+05/+SDlhatGLNuEx0rWGQr5s8ToySCrUPHUnLOOtpUsPopDB5cOIRR3e5UtdBDHv+RyaNPs3CHPTnlml6pT3fNw6/2NHpXMs/URgL3Ll2lXss0k0viC1fOxLSiW72iGcsKMtwymVLTF5CEeFNrSxw+i2y0LHYCT1xn8abBbHpUyKT6k8Ddy9ep36JtanWRTw4xc9NFNPwZBYF4q1ZsX9Y7ndOGQMSLM0RYNSXm4Qm8C7TEtoYVOlo0xkfO0wi0mU/XFAedlBaFcLwvB2Hdslq2YyBNCOOS83bkjQbSrpbak0uDGJO477yKd4Wa0Mymvnp3C0kxX/G5e4kzvlbMntgKha6c+Qm6tY/dOm2Z3TCP5ktByk3HFdwp0BDbHjZYqbfg0qRQ7hzbznO95ozuWTf1u8RQX5Zdj2VB9zpIY4OY4fSYxVM7ItPwSpWzbo4dj7/oaHiIymJDeFl9Njf/1hmjnCDvM3jceIVUyNgdeVIUzkEleew0lBR7QvoS0q8PGLI0BFfHThjqyHhybBWS2mOwLmLyS4gx6d1Fmi+L5apzV/VZ7/eJMcRrL3MPB1GvfEZSUJj3C9RuQ4dqaZ59d/fvRdKiJ03yGSKP82fZpJNMcpqIqfTt3yZGX3cn/BsMpncZbe5Kct4dGotngRlMbFJMy9yJ4Mh8V9rMnYS50sQnw3/fTLwrTqW54ZMfJEYZB5wPYjOkLwXTq3/SUNauOsmQGf15uXoNQvfRNFQQQrbONxD2+g7HYkoyvFaKN2wsfzkdZ8bobhzR4pWa1qlYjqxYyJ8OK8ihNlemvfs5YpRJkhD0DdHX+ZtequmQloZeZd/NHAzqWgcS/XB0/8DE4W0QtHilypNiuHLAkfFrzvKn7WwWjW+PqVavVAF3x4Vc9/2kMaZCfCKlusxmZs/02quccxcf0LxpOTaPXknb5fOpmNdYCzHKuXVgC0lNRtCikBFvLh3iVN4WTKqRVwsxgt/1U9x+81lDBknwC4Kqj2VppxSfFe3L508TY8zba+Sy8+Lh5i6keBDrmVlSqlAekAYxbYYHk5aOp1BmOwQoTYJdBx5ho9soXh3ZjbTLaNoXNNR6XSNrYtTsSKLfbo6FWKct/KlF5BwYuYwq65fQMJ+B0vU9NiaOlNMjyZdH2LjEc2N2w1Ri1DMyxcxYof1kR4w/sR/Q4nwji3nP7nv6DG1VWGETxG3iMCrP3EmdfDEa1zWyJMbviKDQNv29rrP+8An6jl1Gw5LpyD0zMQqR7BowhSYbN1I8twkpZn5BkJMcH8aUqSeZv1nl1SmXJhITl5Ta+qd7hzlASybXSzHV6WBkmgNjAz2FaYHt/dbTwGkCFSyM0s5aBBnJkU/Yvv0lY6b1U9UlJHBm5VgKD9lAtfwK6pHj4+TApxaLaWb+PNN1DTkbd2xn6DB7Mm9ZNK5rSGKYOHof41f1Ia9iLUl4yR73d4yd0keLV2o0biM6kav3YgplPkfU0aVAyYoUszLT7vaODK/98/ha0Y4/hCfM3RKL87Z+GOtqXtdQaIyrz1pi37eqqu+6+vhfXYeuxnUNgeSEOBKSZSS9v0Ynx1iOzijJ9YtnWX7Wkmn5A6iyaq3W6xqKakO8DuMZY83IFmqzcjZzRoh5ybT+B5joNp57OzYg6TyFPorN2Heua8glCcTEx3PNfSHlu8yjoMFH1gy+xJh9I3gfEEC5smUwyWGGUYqJLN1vM1tiBD4/PsmWO/qM6teABN8LTLtozO55HYn1zXhdQyWDWg+Vv8V992sGDEnbtCqsLcY5zDHS10GQxrB36nAs7Z1oW0GxmYtm0RIXRkyfRL4PB7O/riGLZcegMVhNno9NMWPOOE2HNsvpWye3xhljfFwMEmmKa3McnuuW02rMX5gapBCaAeY5TZW/Nfm7g2y+U4xBHVTmvXfPHuDr58OKD1WZlRxA+dTrGonsGNudp602sr5zmlfmT6xGqUUFSQSO3SfQdqcLlZTnf+AxbSMl5o2h+ue9GTRGuSSRmHjFb17OlDnbmLxgCJ9u3uXE5os0mtWRR9JqGa5rZCWPpvONQFLQRQJ1G1G+sCnEvWTmxjvMnmaLWWxGr1R59GOWjLrMbPfJSsyEuA906XGOPWfsSPLNfF1DzhjHg6ye1FfDovSjWP00MSZHh3DsbEaXZcMClehg8wf6ycE4b79HD/uu5E13dyT97igpOgTvR36YFa9KtRJqjVMeweYBhxjobk9OtYk5/OkRxk7ZQqg2w5VhCVYd2kY1NTML8ni8bt8nOjGzvqaDWf6y1K5aXFVLUhh3b/gQmyU6OuQsXpm65VQ7wrDHBxk7bRth2mSw/IOde9dQ6HsbN0HChukH6b1igNorVcrrx36Urp5mvpUlhPM53oDC5tEaxBh635UhDvtIzqHFWciqGrvcV1FQiwyyhK88extNqZLFyGma6Y6pFlNqUuQHrl334dY1T+6/UO32chevQe/W9ancqAXlC6o098RQf24+epfN/NKjZNU6lMmvoixJ9Cdu3LzH/VP7uRYQrfybacGm9O9dj0YNG1JQ6bKuKBjLM78oKv1ROJVAZdFBvE/OSz6pL5c/WNK5Ttr1gtPb57DmsJfGyMgTjLFZtJU5KSYZxRWMt095GPBVLbMh5WvWplhexQ/xAXv2ShloV1/9Tsrzk5s57ZeMnpZrNxiWYsjoruq7tpoQyGWJ+D/04qtOHqpXq4yZcnMo5d7uuRTruohC5mpzVuJXbt98QnxKFaZWFJA9QKd8PyQZ7jHK+OTrhe+nlBmrg0Xh0pSwtCCXVQ5OjlxFNcdZlNFwZFFVHPvRm4FD5xCnk+nuCWDx51T2TWqVQeNOiAjG67EfuUtWpWrKb1MWws6Zt+i3oqfWI5OELy+59VRletf+GFC2Vj1K5MlsbxAIv7KEs7nt6V8jC8uTICfy02t8/IIwyFWCWjVLY6qny1ffG9zXr0LHciorRcJnP249+5iNDIaUq12P4rmMkCZE8iYcKhTOlbrBif/2kXCjAhQKPcKB9/Xo10zzPmFq5bIEnvs8IiRaSumKVSleKBd6inuM/ZbRcMdCiisdxuQ8e3iXz+GpI6xFNisaNKtGDsU6KSTzwtub4EiVyTtvodIULZAbyzy5OTYj/T1GOU9ObOd+4W7Y1fo5a11mAWRJ0Tz9LKd68TQc4r4EEmVahAJf9uP5rRld6yu8ZiHuiz93nqb7zesaU6ZyOfLkzIX0Q/ozxmyGQPEq5jGr14Yyeb7qukZCaAjPJWZYFzRPHYvQD+/QzV+CPEkZ7zHGffYnRLcQZfKlWB9kBD/yI/cflYl9dSHTPUaB1eP6cfZVmNYjsrLWI9i8tGe2wv40MX6n6+JrEQERAREBEYH/CgIS3jx8QLHq9THK6Or6X2ntf7lSkRj/l0df7LuIgIiAiICIgAYCIjGKk0JEQERAREBEQEQgHQIiMYrTQURAREBEQERAREAkRnEOiAiICIgIiAiICGhHQNQYxZkhIiAiICIgIiAiIGqM4hwQERAREBEQERAREDVGcQ78NAICMokEXX1DfkGgjZ9uXfzgNyIgyIkOj8UktzkG2u50/kbRxKZFBP7bCPwmU2o8LjOH4X43JLV/Onr52LhvFxUMPmLrEYfb8Orqy5kCD3edIm+fDpRQBwJPAyWO26eu0bBD+ww4CaHeHHhmRd9mxVP/LpeGcujmB/o0q6kV07CXD3hoXo3WhbUkXBZknN00nRVHvZUxS8v1nMk2+1rssD9FL+d+PL95gQZNM8rwowMnSOJ4fv86V2/d5PK5u0Tp6lGtQRuaNmtG66bW5MjqvpKQyLXDu7kbEKalKQNq9BpJ29IpcWFk3NsygxmHHmBsXgu3/StIfnwF/1JN+ePDPu7k7EyXSmlBplMqlEYEcOSFIT0bFkVP+pV1vXpxXJ2UzcCkOKvdNlOtgBmSuI8cehhN/yZpgXlv3riOdRObH4g8IeXOZk+Kj+hGYY1oSbHcvPiAxq2aqUQSotk/YRDbnqpirqJryshVLvSpVYj40Bdce29Ou1oZw4sJSVFsuPGR8a3SsptEB9xgy8cyzLBJS65K0hd2LVmC2y1/eo5ZwNBudVSRnRJecsIjhk79U4KdJ/HAfS/lew8lp4EO0rgvHHoRT786JUmMfMuhF3IGNSzzo8OfTTkJV27cpnkTzaw1kpCHbPYvxMTG6RINA6/PneBL9T9TU6wpKk/wPcTJxCb0qpkWtFmeEMq4QUN58S2GQjXG47amG4qQxKEvb/HGuAr1S+RSBsMYWr4dnc+ep0tFVYDy6M/+XL58iTsXz/EgMBIT87K07ticZq1aUr1k9hfOo16eo/PI5UAu5rvuplmpnCB84syJd7Tr3CgdDlLeXt/P9PnHaD1rMbatKikDPsjjvjD+0Dsch9bLIlH09yEXIn3Zcl2f0Z3LpYteFM3xsw/o8mcLdQUJHFk++C5FAAAgAElEQVRsx6ZL6qAFOfKz0MkFm2LmyGKDGXPoI5ts62iNl0tyEId3BtPdrq4ynm2Y/xPeWZTD2soE/8eXyFWhKZbGqiAPwqdL9Oq/GHUKb4rU6c+WFSPIqSOwzeMig7u1Tg3BmBgawL735tjWyqfRyfgnu7hh2J62FdVh/4Q4TjrOY+2Jh6RGNczTi6OHRvHt/lkMaramtNa4qd/H73+pxG8iRjXEgpz5IzczdNNYSqhDJUk+P6LaxiieLmmqnnxydg2YQcnVS2iiTjacNkDakxZLAo4z/Vhe1k5pnFpUlvwJx2OvmNK7udbxfe6xjNEBzbkyta5mNBVJBA577uBo2z7tByUJZnZtFyZ7T2DXyuVMmLXsO/kotTWbyP6VM/mQz4Zm1cuRP685uoJAXHQofl5X8bwVw8pNc8lnqiXqTcRt7Lq40WBo+kUlpQ1DqrXvSQ0rRWg7KQE3jnD2aWiaAMblqZk7hPc1etHIbzkn845itCJwc6bns/deqi6L4+0hO8wyiRD/7QEHfEywbVOFpOg3rL0Uxsxu9dQ1yNni6swg25EaIds0GpEnsqndFOrsWUcdq8yBjiNxddqL7agxWsdMEvOR0Yff4GzbjNjguxz2zY1ty4zJXiUxH+ix7QlHpnRMXVDDn3ow+XV13HqowmoJklg2rl5P9e4jaFImN8+u7ORuVBXsuteHOC+2bYjAfmYblQxCGK6DltLFZTV5jHRIjgrE/ugHXG2bkJCaaqq6VnnjPj5kxoqdWt8JySYMmj2HOsVSAkxH8Neq7cyZOk1jXiW9vUhnTwvOTKqT4d2xVS6UHT+MKuk2kLH31uIc3w2H5qpoLonfXuFy8GImGYrTZ3h7kp+dxMe0AR0qWyGXxPP45kNKNGlEHn0dkgLPMHrdA7p1ak3p4gXJYaiHXJbEt+AATnmcQq/tFOa0LK4RLk8R1WnPvsPEJiiCaKc9OXKXo1+vUux1eYHtqM6pLz4/v4DL8xw49KyD75kdvC/Vje6V8yGLfk+TNS+4urCdOlYs3HLfzMH7L5XfSiMDuRBkyp9/5FPKYGJZnnkzR2OWLvq99OM1Bq2JY7dj+3S/8XC2uJ1n9NC+Wscl4fNTBp6RcNi2FvLItzRY85qbi9qmypD+I+HrXcatimD9qnbKTX3I43OcldfCtqYlF3cuJleXqdTOpS3iMNxZv5bo7mNpW0SfSdM3MHn5RIqoI1qF+19m6NXcHB+RKUOIIgD5jUV4GA9ncB3VJk/4cpuJ62JxXNZGY9488HTFqMVAqppppk3T2vn/4T/+ZmKUsaDvbFqtX0iDvDK+hUaT/O0ZrQ4Y8CwDMTbH4eJLDDVMOgLFrYdy7+SyDEMY98iVOW/q49hLnc5JEYI4G2KUS8PY4+pG0W8fKGy/kvKWGSevXBLBuK3nmNOzGYrUQ2amRsRGvmdFB0/mPvxPiDGBLUvnUrhxX2qVK465MkarQtZ4An3vsn3RFeZ6rqeQtnBwYTcZ2n4H1gPTp21KgcGERn0HUy2bnJO+x/fwpGrPbIkxu99F9sQo4LJzK83adtUacFvXwByrvDnUqXsUxFiPBY8+azHZyanQ0oGre6ZrJ5qvT9h0X8b0jjWJCb6L2x0Z/VvWIG+utDDfCWHPsT/4iV2j26Qu2pmJMSHsBWtvJjK7Sy11O0ls3DSbt1v3ciBUwp+j9+I67z8nxuzw/PLoJPepTacaKZpdBLYt6nDWVzOAoSBLouLMc1zOQIwJTBw0moZTV9CjSr5U03dmYkyTIYz5K9yYP31K6gIa/MAzlRgzy5r45hBzXMLob/snxfPnQk9hWxfkxEUEc+2oG4/LjGRFlzJZxJHNoufyAFy3PU9HjMlcd1tJtX6zyGWkizw+hKHjF+B/5QRv42Xo9tjEu029tJCSwBOPZdi5W3D50GjMtIajhIRXngy4UoQjo2qlk/M3EaPkPb1aduLma1WoQvPaA7nnuZI8OnImTV7BoCnDKG9piamBLiIx/t8z9G8lRumXq5zyisDv6XsmTOrL04dvSAh/w0ivUrz42xqjgO++ScwP6cLhyWlmqKyIUZBFsXqeE/VsR9GgUBKuq9ypNsKOOgXTwlMriNFu+S4GNa2Frq4uxQrl4X3gK1wnPGWNz39CjCCJj+DlY2+evAshOT4JGToY6RuQp0Ql6tSuRj4zLaZdxTxJfsfE9oO5F6MtiY8FQ7ccxL5mSo4+ga9PPJk4zgXrSYsY07kGASf+m8QI8WEfeeirPaaqoVlJrKsXUcVE/ZsaY8znp2xceYWB80dR1MKImODbrDn6ni6tmlC9girGo+KJDblJu8UvObtpBDlSduCZNEZFeiaH/W9Ya9dcpVUK39jtepFBw/pp1RhXt7LhaGJuJZHLpRKMOy/g4vQ239UYf5YYf0ZjTHx3jF33rKis8wRJjT40K6/KHJ8VMSa+86DH+OtsOuKI0d0N9J7nQXKCwAQ3D/pW0WYWFQgNes19r4eERSeSJJWhq2uAnklOqlrX5Y+yhUmNj62lo5+eX2D+6MW8ztUEx80O1CqaBzITY/I7Vg/wZMyBiShDjgrx7Oo1kzouaymn81FDY1QE+v/m74Wnyxai64ykdw09dsw8yh8jetO8eU0sMsUQfntuJX0vl+f2ys6kceevJcYWtUYgKZlHSbzJsQIDtnowto6mxigP2MtO31rYdsxo4VDEWZ00bjaNe3ahXo2aymD2IjH+zxCjwLe3z7jx4Bttujcn8ulpNpx4Rue+dtSx+KBhSj0yZi755i7QNKUKEexcs4UhU2anQ07OsYmzCapbk3otO1HHShWkOjMxSkP92HX4DvryUKp3GUW1wioTlhD/mYMHD5CIKbXb9aNyfjMU+QyXrF1PTuMUsixMj8F12WzjymTvyRx33sjQ0TMy7ZYFggJeUbR05omfIqrAx3ueHLjln82o61CsQWd6Nch0ZiWX4nP/Nl/Co4hPVJio5HicPEaLjt1RZRnTwThnbuo2aIhlDkMksYHM3fmU2SPb8fWGC48t2lEx6DQrHyVQ6sstLIc4aTWlZjcdI14c4VZ8PTrWLqJhSo15dwe3k4rz2KweA2r/2Yv6ZfMqAyjv7jeNChtWa5pShVCcNx3AbtxYZUWJYf447z2HmZUF8VFyug8YQEG1jVehMWozpX59dIhLvl8hTzP6/VlZWU/406O0W/eUYX17YtuqCnqClGeezlwO1EFXV4aBLJYybYfTSnFuE+eF245Eho5vourMf2BKVX6fHImdnQfL3Gwx/vaUtfcE5naqhqbGKOBzcge7Lj3TBNGoCMOmj6dqXtXclsZ/YfVKd3o6TKCEYRSLVzjRbvhEahc200KMyby9c56FS88ydFZnLl4LoL/tICoVMCMrjVGRcmuP6y6+KfOCan90jHMxyHYwVqaZzXQCYT77OfzUkoGDW5NDEobTBleqDhxPQ6uPzLRbQ5mmnRnQtzVGkgCW9rmAg8dodQ7GBA4OmEzljRuoqPcpEzFK2bdlOV8K2NCtaW2KpwYpT8L/hQ+XDpyl7viZ1LAySRX46uqVPC9Vmmq1WtCkeMqmMXtiDHt1DdfPpZlqUxTZf2JK3TqZC1FF6Ni+H02qFEAIvcPstVcpUEAVnN/cPD+mRnG8MLFG/sqbidNV2WyU8/VXmVIPruJYkD7t2vWjUSXNo5Psfu//a+9+i8YofLnJwp1RzJnYktjoaOIlqqwYuoqUTwnvaO+ewOUZDVLPASL9jtGl5VjeKM+DEogTDDEzVFjxczFxqwdTO5ZPGze5hDkz9zJ+fkuWDznMHPeJ5DHUydaU+iODLk+O42toFJp5CsAoR27yWqT9ANUrKE/vX6dqXU3nibT2pLx6cJN3YWlpnNLe6ZK7dC1ql82reXYpl/Dw9g2+xCQilUiQSCTI1SftevoGGBoaoKdvRJ1GTcibw5BQr+3cN+5I+6oFUGTdGO3uwzirbzz7u6ZUIZmbmydi2XstFa2MtZwxKhkEaVIiMVHRJEjVib4MTMhjYYaxYfrFUyD8yT46tJvGe+X4xpEgmGCqPBvKw7w9ntg3z5hiR5KUSGxsNAlJqnljYGSKblwAT2IK0bxyeocUCTecHCjUeyWXPd3pNnA4Vvo6ZDalKmSNC4/DKLdZOk1CPRKChPg4OaZm6iwg/yVi/OxzHG+9+nSopliwBBIjwwhPSaWkbYLq6JE3nxVGegKPPNag32Qsf1iqMw8k+LHTPYAhIzpoEOPTg4sYskuG++4J5JMlEhvxlvE2a5h2343iYXd5ZVaHluU1c2vKo95y5e5rzXyjyt9tHmo3tCZ3+mzWKTILCewfsoGG26dRTO1clfT2HH1P5ObIeEt2pjelJgWwot9ZJhweqyJGIYF9/aZSzWk9FXQzaozyDyeoX38UKTk15MnxREoMyJMjZW4ZUG/eIY7Y11FvWAU2r3Cjy8SubLPbif22CRRWNpIdMQo89HRGr8lgquc2/s+IUcsZY1x8IqamxhrmZ4lEir6Bfprp/1cRo3jG+CNLvbLMbyFGRcOffDxZeCGSAfXLoKf2udDTlfD8hhfmXUfTu1zmTHuqPsU/3c2CgHqs7FpOayel4XdxPClj6uCGRD7awZXoFnSzKfkfEqOc26uW4FuhCZXyZHYQieP8xfssXDBXQ2P8EWIMeHKfF++1eJYmfWHbBH92BS7HUktuS2X+wi0L+Ov8V9rUK4+5oT6CIOVr4Av8wguyevMSKuRRLRJf727BK0c3OqiJ0W7nAyYVDP/bxPjx/hE2PCnBkhHWSvOZpvMNvL11iD1+OrQoXwgdteOOIEvg5YO7xFcfzNgWxbQ6K8V5O7ExvC0zWmvLISjw+ZEHbtejqWNdEWMdFeHqyJJ59fAaRTuMp6VCC03htOiXjB13h1Vutkhfncf2jDkHJjcgOpMpFXkC69u0Yk8cqdniUyuRxVC13Uq2zP1FZ4xaNcaqPDuzmqQao7BWmvDlhPk/5+WXmFQxzm3bT7FBfahkolYj9IyoVKM6uY30QRLDqv2+TBxUV8NjU/p6H7s+NmCY2vlGUffD447ciylKpRJFMNRV7ajio7/gfdmLIQsXUTCVXNJ+YrKYT9y4/ZiY5JRspmnvPtw6SWSHJcxpouk1qTCH7u6/gaY7p6cSY3LgRfofzsHByfkzEiOJXHJaRW3b2Vgo3GSTQhk9fQfJQRfx+xTFp7rTeb2+h1bHl2+K9GwPq3FqdPrzw3RLRPwTVm8JYMqUbiS82s+BRxUY2qdGtsQY638BhyOxbJrWVenf8B9pjBrEKDB74VbGzRtFgQwmX4Flq3YydMrQ1L//Mo1RJMZ/OjEKHNy7kT/7jyfFBy9FYnnka9oNuMuRk4Mx05JnUEGMs/ysWdc77WpAam/lsXhOmkzBaWuoU9gMQRbNtFVnWDC9D8aS7L1Ss0dMzvlZC8gxYS6N8mc2FUXhuFSbV6rwAxqjHLclo7n0Xq7FSUUHq7pDmGdbH41bKorNdMhFxs1+xSqXsarzmDQQ8DvvxLDHNVOz2CfH+LPy8DscBjcn7OFB7gn1qRxy66edbxLD3nPV8zp+Mj1GDO+PuXp8NIkxmS1bNjB49BTNfkk+s7bPEgbuXY+Vcsee8Ynz3sLqL62Z317blYcETi8YRTUHF4rkzLhBSY4OZPSht2wf3jxVQ7jv4YZfuW4MqZJLkdmUM4sWU2H8AnJ9OJ3BK1VJjB3X0cFjBqUzg/0dr9SkSH/sj37CbZjNj50xaiXGMlxz3U2NAfZYaNO6gN0zV1N+tgN1zTQxk8eG0MTOE8+9I1XJmLN7kt6yqOsxHE46aFwF+vrsIg+NavBnObXrf/p6ou8zqOtSjEtrmuB0DIsycv50alhpOw+XE3JjO+dCq9Kna32ME75xwHUnlp3G0qpIcCbnG/jocxLPb6Wxa1Oe11f38zBncwbVKqTVKzW9eNkSo5DEpbnTSOg/n44VFdpwIisd9zFyoi05dTQ1xqSYL/hcPs2FdwYMs+tHEbXz288S4yfvU5zTrcswrV6pciYPHUiURb7U35GqPwLX3+hz4uTqVK/U6MDb9D+tz/ExdZXerpLIYN6HhhH47Au1ct/hhGlGr9RxCz6z3qk7eghEfw3ia3Q0j97FUCTejxzpvFITQp7iF2NJzXLpri39MHX8uwv+No3x2/OzjPb4zLTujSioNkNKIoM4e+waVv3G0VN9By/ppTt1W81E22091dAY09LxPK49SvHt2SkcvIqxa1jV1DuQN1Y5YjRkPNYWXzJc1/h8YwO1+6/KZnT1Gb7qGPP7qFzvIx640ajbPFSpdjM+zSe7sGuiWqNIffVjxOi8YjLBeoW1XmtQeG/2sx1KAXNtC46Ec5unY7/Rlx69G1PQ3AhBLiHA5wo+kZU54LGWUqkJbAWC77vTp8cqGi3eyrwBDXh78uecb0Ie7Kfl5mD2LxtO1YKqk8yUR5vG+OqCK9v9czK0VS0sTFSbCSE2hDNHjxBS1Y55HUsrNcZv97Zi03MJabpRZnRN6e50gXUdVHdSI/3OsOFCMK2aN6VobpX3cFzoR25dPkrxjjNoWU6tMQpB7Np0i8Hj0tzwI15fxiu+ErV17zI9oCbbu6oT0soTcOq5mqqrhlA8s3Ye/4zTp4ywd0i55iPD220SPecdU5kVTXKz8uB5+tYoSPy3Z6y/L2dmh2pa59XRecOY6HYhmzmXh3Vnr9K9iqYpc+/cdZSfMQHrFA+i9LUkRzJh1H5GLOhILi3EaGKWl7y5Ukz9MnwOruJ8VEk6t2xITvXUCgrw5sLeu4xYt5hCGueECuBvMdZ2HyUaaM8cX6BKO/q2raQ1MaxC1Hc399Cl3yzC8/7JAY8lNCxlpXS+2bndlyH2HdP1RsLL004MGrmT7utcmNytptK8LYv+QKv1fpyb20arxhj6YCfDfKpx3L6Ghmky+qMXE04m4TyqcapG/Wj3DsJbDqJFoZgM1zUUV2E6DTnDjO1zaZbJpPw9YkSIZN3gdqy5qroDmbNwQ05e3kOpHPpc2bOcXB0dqJlLbZIHbjpNpt/SQxrzwXrAMjyWDUjrR3I0u+f3Z7b7Y1XZ2rZsGtGcOs0aY+a1OMN1DYQonMb2ZekJ1dl0+R7TcWhdllqNmvPhyp501zWSubW4C6sTBnB8Sb9s5uT/5qvfRowKuJNjI/gc9IFPkapM1/oW+ShXtBAW5pnP6/7zwRGEZELCEyiUN+Oi/p/XnL4GCTsX2+N8RnG3SqBcXXt2Og7JtomkuCjColSZuzUeHT0s8+XDMMukpAJJ8THExsaTJJWjo6OLkUkOzM3NMPhOItOE8G/EmeYlZ0Iw4Qb5KfAf3G1SZK4PiZJQOI/KkUD1CMRHhfPpbSChiWqnjRxWlCtRkLw5065T/Dz+AgnRUQQFBRIWnaD83NQiP8WLFsbC3OiHrgtI4yP4KjOnkHmK1ikQ+/kdz9590SKOAaWqVCW/1s1JxuJySQJhSbpYpZxH/nznsvwi6ms4xvnykLaspi8qEBsSwLPAlOviGavJU7Ac5UukmZgV1yyioiL49P4dUfGq+4V5C5eiaMF8mGTpWioj/Os3EqXaTtlB3yQXVrlNfwj/NOkSCQ+VkMcy/bzJAgK5hA/hEoqlnKNmKiZPjCQowYTiubUjlPVQSPn8LZICVlq05EwfCdJEnockUqVoWtb7Hx1ixd1kA7O8Wq6c/WgN2svJoj8SrpsPq6y819N9Fhv+FV0LK0zVa4PiPD9eZkgO9TWx/0ySf9fXv5UY/11Qir0RERAREBEQEfg3ICAS479hFMU+iAiICIgIiAj8MgREYvxlUIoViQiICIgIiAj8GxAQifHfMIpiH0QERAREBEQEfhkCIjH+MijFikQERAREBEQE/g0IiMT4bxhFsQ8iAiICIgIiAr8MAZEYfxmUYkV/CwG5hNsHz1KsU3uKassi8rcqFT/6PgIJXLvuTUObtLt93/9GLCEi8L+BwK8hRrkMmY6eKltChkdAJpWhp585jJqqkCD7Rq9WrfF5r7o2Ly3amCOHtlE7n5Ey9NtMP2vWp0S4ESJx7riebsfnYZlFWpm0ppM4vteFLv018/gpkrz2OGvKcduKyjtXcmk0/Tu1xuuV+g6YNA/T953ArmFBPl1YxkHTITg0ypgQltiHbN0Wy8jJNqlNxjxx5aqkDZ2sC6v/JvDx1W22zJzEwSdGjFq6hLE9mmCsp8On+0dwSW7G/Maqu2XSxCC6tW7Pi09x6BuU5fBVD4pF3WDEw9IctPFniYcFc8c3SG1LEv+Brm064BccBwY5WHPsMl0qWhETeBaviGq0qJE+koXAu3MLeV9+Ik1LpgROho93DrBT3po5jTQvk6c0pMCqYaNeyuAKbeyd2TJNlcz11tad6PQfRENzVRQWaVwIqy9/ZEYnzRRYcQ+d2ZPciZH10xLlpp8i8Z+9af/XAzw2jSJ3alCXeM7MnYf1rJXkSwnrIw/Edc1NbKcOTMMh5gvHnBcxY8sZSvWchvPkAZSyMkORiLfz2lscmd0l470/eSI7B7dn0Z1AdR1lcLt6nCbF0t+blXBx7gBG7vMmOT4CwdACI/38zDhynhE1BFy2HWS4vX2qDElRwXjuWMrMzWfJXaY367c5UL+EJcR/od2a+3jO7aSWQcBpal9We3gR9y0c/Tx5MDLPj8vZ8zSzCmNRJ08czk4kh2ZgG42V6KzTfkoP60M5LaEC4789pXWbPoSER/MtQoqlZQ5KtB7DZScH4u6tZXt8NyYpw8PJ2T1tKvF9ZmFfM+9P3j/831gcxV7+7yLwS4hRiPDl6O0kenSogf+ZTUz2iOOYy3Ri/a9w5VtZutQv+kMIB19axR6D/ky3KaRJjJLPzKy2hclPF/4AMUazfulixs1aqRGPUxLiTa0tcfgsstGahVv4dIEFB0xZOLlRlsQofDrP/D1G/DUjLUC4BjEm+uG00ZcB47tgbiTw4cF5VoVUYWOn4hrEmB6cyEeu3OJPGpk80UqMMYG3aNZjogaeA1YfZZDJBU7GtmBwi/TRSf4OMQp8ueVE+4muGdoxz92Vo6dm4eu2KwMxJkW/YtSeN+wY00FjgY176MSqkJYs6FBWyxxI4vzywSR22EDnKunibArh7Og7i45uW7IhxkSuOS7EsucMKhfJSVJEECuW32X88t5YJGoS40P3xdivO651HppbNebQ0dVYZUgILeOm63iM2q6gTqGUuL2RGYlRiOTQxOXUnDOPMlamyBLCOLR0M1Unz6aiYWgmYkxpOpljdkPJNceFZimEnPTuJ4gxji2TR/O2wRxWdi+bZXJsIfQhgwc+YNvpkakhAxUpqNKIERICr9Cv/232XJ+TZQ7DH/rhioVEBP5lCPwSYlRgEvLahydfjZGcX8Sgowk8v76Ixy/1aNO4klYC0oZjtsQoi2KP7XzelsuPZjhJHSrY9KRrg9LqaqNZbN+buLya4aFksSGcsBjCM63EKPDMfRXXSw5gbMNCfLqwBDuPeDr1H8mIxkVTF6H4x25MuFKW7Q6NstQY4x+7suBtA1Z2U6WdEqJe0XngaRo0jOGT7xssh69P1RgzEOPDrczY9YH8+qH41pqqVWNM/PaWo0dP8yEiFj2D3LTo1p2apayIuL9dCzHKeOBih7TNOuoXTYsw8iMao0KuxIjH9N7gy9H5/VLHMbPGqCDGDsMWYV22mEYg9eSQR5h038giLcQoxL7Brt5yFns5kz89KSV/YE7d5Uy4uyktnmpmjTH5AwtaHWTylamYK4OUSzgxdjpvKpch9O1rzkit8XIcoCVSjJxHh5fT74Aul3dPppCWgNmq8Yjj4JRh5Bq5mTZlUqLGZCJGaTCOPbZje3geFsqIMVJuLhtHTM+VtC0Ur50YZXE4jrcnb5cF9Kqji4vLYWISwvC5WoidF7PXGBXppZxXOFGgeTeMvD2Jq9mDLs0qag2RFv/2MsOmXGLtnkV8u3WM0z7+JAfdwqzHZianBBQXYnCdPIQGc/ZSITVt079shRO7IyLwNxD4RcQoJ+JLCMlE4v0imfoVTThyD9rWMiNX/oLkNFKnV/iOgEHnVnDIbDCTGxXQ1Bh/qnM/qzHKiI+O4qXPFa6GF8ShW0PlAq/dlCrw4fRfjDpXCs+NA1PJIrPGKEQ8wNElmFETO2JiIPD5ySXmB5RjW7eS2WqM4d7O3DXoREOjx9pNqZLPLG81FpuNy7Ay0UFHkOMyfge93JdQ3N9NCzHGc2xKJ4o5eFKroJSdA9uw5H4Y0kRDhu2/ma0pVZAn8fTEJm55x1Np8GhK+W/mz/F7iJaU4OCz86mm1OSYAMY63WRqt0YaGmOCnydnTboxraVmtoz4gEv84RDM8+ODSEkaoRhmedgT/qwzF8e7B6iUT51KKTMxCrF4zl1AxXELKJvfDEnMZ5YtuMK41f3IpaExyvn66SPRYYFcOeLMg9w9GG8dge2Mm9hP7kndahUoXrgoOY3TTP7RATeYeTIZQ904FozqiIWBwsaZiRgReHt9O2fCKtCmaiEkEe9wuiFhuUM7TBIym1KV2yPCAu5xPzEfvicOULfvKBoWz41ucmC2GmNiZAhPnnhzwnUXredsx6ZsbpAnc3vHLFxDKmDfqw01yxVBX1d9liFIOL7/DFXr5GLd8a/MGdWJfDmMlCmo0muMCnke7F5AcP0JdC6btUn9p356YmERgX8BAr+GGBNf07dCLa40dsN7ih5rd0SyfFE5ahVvTfXFV3AfW/cHoBK4tvQvpINm0LKI5hnj/d2LGLXuWDb15GSCyxEG11TEPExi57Y1DLKfpWFqSvhwh7rbJamm1IRXh2nfdwdtxo7ExqYutUoUSI0zqp0Y5VxZMJ/gGtUJzNWQOTaqs7MYHyds+m2h0bD1bJiqCDgt5+2z6+xavoiTfob0nzIV+17NlSarT/dPc96iGbYV1It+aq9kPN5lz7dGq6gtuZ/lGaMsIZq37wLYvMOZXoPGUa5kKSWsABAAACAASURBVCxzGhOuTWOUBDO3uh0s/ou/utZMJa7vaoxCFHsdt6FbvRs9G+fj7DZngsu0ZEjr6jxwznjGqIi9+TngJSExWvJK6ltQvmJJTLWcC8e9uUB5Jznv1rbNkC4pyvcUw27lpHREJHOndVJlWZEHMqxRe97kaMHh447kz6FHUuRHPFzXstL9KkXb2bNidF8qFrJAnhDGqP0vcLJtoh5/GR/evEZqlo/8eSzIoUjVpDzbjSUqKpIPIeEULVsRS6X2KBD59ibunp8YPK43fPRi15m3DB/dD2MNYlQUlxP5NYh3weHom1hRtmwhjPV0kWucMcLHh+c5H1ucQY3LI8SFcHinC8ElejC1tUk2xCgQ9zWQz4mmFCxgpc5TmfYzSIgJ49P7MIpVLKuMqStPjsVz11EqdOhKxQJmfH11g8Wrr2G3cR4lnqzLRIzwbP9S7pcYyvD6mc7Rf+AXKxYREfi3IvBriJFkrh/ew+f8ZTGKM6NORSOevAnD//kL6vUcTO0imQlAE05BHsOClaeYMr2vMg2LhvONcsMtJyjQjzsXzuEfmqisxKqINU2b1qZM8TwZSPDTs8s4HbyqLBPy5jVGZcqRR7HAmhVk2NiRlFRnfldJIiH49XMuHz7DB7Vouaq3pGneKITSTamSLp2OII1j2spTzJvelrMTVlF90VzK5TZC0/kmiWfej/jDup5GZ2OC/XgsK0HjopmCpUtCWdt7LJ8qlEYnPIj3jedmMqUKeJ3exYm7/lrmYx5at8pPhGFjOtcvlvo+0vc0Xfab4lw/CN98relirSLy7IlRINjrMl/yVaeGwpFE+SQT/DoIy9KlCHn4CKrVoLgyRVMi9923cul9FoHQFZ9alGLMmL4amR/i/S9SaVEUL3f1QJUnQ/Vc2+2GXocBlHzszHVpG/q3LqMkxszON2H+t0jMX4fCmQJ8C9IEDt8PolvDckqNXhLszXq382hLB53SpmnVdozrWAM9SRxuHrfp0LE5+UxVBBr65h43ksvRrbJuJucbOW9vH2L/tQAt46FP+VZ96VFHPRZCBLeuvaZ6ZSse3bzCjZfqgOWm5ejQsRJht6JoNLgBmv40Ml6e3sPRx5+0tKH+k2FO+tjZUdrCiPC3XgQbl8Ei+i2Xjp4nWF2kYO02NCsYRXCOWjQsleKEJfBo32L8q42iZ+XvB9HOWgDxjYjAvwuBX0SMEPftJZsOhNPI8BB93WJ5fXsx973CqF+30ncjysuSY7i7Zx4RdWfSUe2EoUGM8niurJ/Ki3xd6duzRWry3sjgl5xzX0lk3ZmMtNHm4AEP97oT26kfNmovygxDKMg4smoCzwt0Z9qgZqRQuOTzUxwnO1Nu5iK6VMmd+kli2D0O3TdhULtqJH25jtvtnIzsVkMLMUYxq7sNR5+rMkCkf6SJBgxyv57pjFHG45NObJN3wKlzCSJfntOuMSqSEb97S6QqeX2GR0fXhGIlCmOkn+LaKHDVaSMxHUbSqWgSh1wO0XX4MKV29l2NURaCQ9denH71VaMdi6It8Di/hSLaLOTSOCb+uYYxJ+dS1jj75IBC2FPa2xxk76PF5E7J6iDEsnWHO3bDR6JLDFvX78B2wkQMNYhRwPfABDrOPot+an/Vogoy4m1m4L99uNZsFEnvr9H2oBGXptXXkiZJhtf6cUR0XE2bUpk3dNEcPniWnr17p2IiTYjk/cevyFT5flMfeUI4DqdCOT67Q+oZ4KfbBxm6N5T1fw2hoqU6w4gQzvntGzgmbcWmUQ2VKZa+9+yasZqKcxyooyU3I9I4dsy2J8J6NGN7NkjdcES/98Jx1FZsNq2jaamULKhJHFo6nKK2TtQvoD0x+PdkEd+LCPwbEfglxChEv+H0nVjatq2B3+4pdN0m4/ltR4gK4vrFZ7Tp0S4L7ATe+FzhkPsZrIdNpUWlAqkLQ2ZiFKL96dDzDPtOj8Mi0+ohl35l0o47rLPvotXtPDtiFGSJDFl7kq1Te5I52VVSwHEWe1qyKMXJRhrBjmFTabRmE+UtjZXnPJtGO9N+/RgsX7pluq4Rxe6N2xk0bopG3zNf1xDkyZzbOoO7Ju2ZPbgFiuTlWROjhGA/P0K1EGOM7zk+Fu1D74YqLUWI8GbhYm/mrVGQDLy5so9zudozrqbF94kx7iFblgczelH6XHmqrmR2vsnI+j9OjMijcB7amT+WnKR+EYVjkJx3J5dy2qAnY9uWV1b78sJuruXrwsiq4Zk0RgG/04uJqjaRespv05NSFtc11EX+PjFmHkoB37PLeWHcjPJ5M5OoDhaFSlE8hQCBS6tdMB9pq5lsWBLMhqGODHJdSS4tVzAyt5odMcpig2m91ocz8zpobAoS/Hbj/KgaE/qp8kXKI58xqv0Gll7eSl7jH/MD+DcugmKfRAQyI/BLiPHvwqowpZ1+lQMbm9rky5QPUNOUKuOztycX/GUkfwskJFJlSjUzL0o+0ygq/DmEWkUVuRYFAi4fYNd1v6zF0tGj04hJWBdR7JwFPj86z+kX4SS+CyBc/ZVxkTJYxRnQbHAXiqvz9iWGBXD4jQn96xVSm20FQh5eJKJ4U4oG7+WeTjta/ZGS4TyePYtmEIiVhhwxUVHUtP+LPmVVi2nU64s8iClD01olU515Il9eYJZ/JTZVf6ZxjzGrjkX5HuZaVD06K6/HCIQ8OMHbvDappjNZXAhHHiTTs2lxgr93jzHZn4UjN6FbMl0eP3XDEZ/kjFg/j4qZs90r3ssS+GugC0N3jaVolrn90nrw7ckhJh7TYevcHpjrSDjt6UPjTnXJqb4UK4sKZOdTXWwbytm30Yf+E7qlfvzh5ibWn/9GLvWZYeoLqYQ3Vs1xHdtUq0e0NOQevfYIHNaqMcoJPOuI0/UozLR5rBoWxXbSYAqrCcz/0mq2XI4it6m2ZNKlGTGlDwXUdzGTI96y98BtzC0S8AtQm1IN81GqsDFWNTvQqtKP3Sc8usqFCuOHUVkb/sgJunOMyx/kCJ9e8lGV6hTzYqXJGW5EO/suFFB6AMs4tXoup/P1YtOg6lkmGP67v23xOxGB/58R+K3E+P8zcKLsvwgBeSKH/lpLubFTqW6pMPKKz/8NApHs3HGKPrYD+I7F+/9GHLEVEYF/EAIiMf6DBkMURURAREBEQETg9yMgEuPvHwNRAhEBEQERARGBfxACIjH+gwZDFEVEQERAREBE4PcjIBLj7x8DUQIRAREBEQERgX8QAiIx/oMGQxRFREBEQERAROD3IyAS4+8fA1ECEQERAREBEYF/EAIiMf6DBkMURURAREBEQETg9yMgEuPvHwNRAhEBEQERARGBfxACIjH+gwZDFEVEQERAREBE4PcjIBLj7x8DUQIRAREBEQERgX8QAiIx/oMGQxRFREBEQERAROD3IyAS4+8fA1ECEQERAREBEYF/EAIiMf6DBkMURURAREBEQETg9yMgEuPvHwNRAhEBEQERARGBfxACIjH+gwZDFEVEQERAREBE4PcjIBLj7x8DUQIRAREBEQERgX8QAr+GGIUoPNY74vU5Udk1/dxFmTBpNFaGOoQHvCaiSFlKa802nhUSAg8vPqVcy2qY66jLJIXhtj+Q/kNqoS1XuqJUYsxnLu114VagPm0H9KdpFUUme4j59IK7SSVpXcpUa4NC/Hu2rXQiUCU+Bcq1YoJtC3QQ8PG5S+WaDTD6G4MmyBJ599KPrwn6lK1YgbzpMsJLY0J4+OITRcpVonCeNLmkcV95+jQAA6tiVC5TGF11u4JcQuDLZ3yON6BClcrkNla9kUvjOPn4E52sy5ECVYqoyZ+8uBpVijaVLP+G9Bk/iQp8zEPK0byEdgwzN/Dl5S0cd56CQjUY2a8DJSxzAAJ3vb2oaV03Fc/kmCCefjbCumy+TFUIfLzrjUlta/Lqq3r29qYHzqe90pXTo2YXO3rVK8TLS8cp2Lg7FkYqXJI/3mHJphMkpZTOVYLRY0dQzAzueHtR37q+Bl7KooKEWy6OnAoIV39pSgfbMTQqlxdIwOv+U+rUrZsqQ+RHH5IsqpDfPKtZmSZu8ONnSCtVoZhh5pGS8PradYo2boGJnuKdlOdHnXF/8CH146otB9OvZUUQwvG+8xHrhlU18Hrw/DnWVf5I7Zc0PpSjvrH0si6R1ldZHI+vnuHopYeUrNOF3l3rkUPZZDhX9ryk8ZAGGGQW7z+ePWIFIgL/fyHwa4gxU5+/PD7J0i+1Wd+mAI/3beNx7cEMKWv848gIMuYPWEN/16mUUxOqEO1Px/63OXhisOqHnPmRR7BlxUZqD5hM7SIyjmzcirzNKHqVNyfk4XG2xDZmkY1icdN8Pl1YzgHTwUxuVFC5eO/ZvZ56dZsSGZ3MuWsXmTh1NuZZSJ8Yn4iBiTHK9Sz9I4/n8DIHDoQUp3mxCK7d12Wt+1KKmugSH+zD2BFzqdS6MY+93jN360bKm+sTHXiX0UOmU6lHXyK97xD3xxDWTGyOkTyaI/MmciKhLPUKROJ+T8KuHUspl9cEWeI3JuzzYaNtG+XiF//tHS8CQ5WSJL46zlnzwSztXE4lmRDHuXnjmX/uGYIGhvq0cdjIoj61tPY06PZ+dtOG2Q3zfHccY18dZ+2+JKYt7I1R1Ds27fCk+5gJFDIS2Oy6ncG29pipa4n7cg9HjyDaWJfIVK+Um6vdabxpPbWt9DO8i/PezNqvbZjbroz67wmcXjCaapO3U8Q8Y9mUD99f28VBo05Mq5+Dza4ujLIdnbrpyLZD8ne4rruLrUM/IBKXbQcZbm+v/kTg2cklJFtPpFbBlB5lXdulZSuJ7juBbiUyb7PiObFoEnUdtpA/h56WCpJY57qL8bZ26Mrf4rrpIbbje2Yql8TctZuZ5eCAifpNUvgbhh//ym7bhqnEeGPfWh6Zt2RMh6r4X3Vl66PCrHRog2FyAEu6ncHh5DhMUnZj3x1psYCIwL8Tgf8SMXow9HFlTg8pz5O/Q4xyCUPGb2P5xrEUUC/g3yPGBN/9zHtchVX9/lCOlDzyFR2He5D0dT+v/ZMZvP/2jxPjng00b9UNSaKUY6eOMHzsVK3EKEsKpmPTQQx39aBbxZwZefH9aexmBeG8dyS6CLw4sY75sR043K8MB5cuwHjQDLoUMeGLz1FsXAx4vKUTZ/9aQHy/afQrYwrSMDZ2b0fjrVcpEXGZiktjeLu7L6a68OXmJnZ+aMT0/jU0iDE5JpTgsFilLAkv9rNH2j2NGJM/MrfxbibfmUUubetvNnP8h4lRSMKl/xoabJ9BpRyqFTbw6h4Om3Zkat2cWonR+VIsXRumkFyKEFIuLdhItVVr/kXEaEf/LRcwVWvAaXALGJnV5vq9A1kQYyTbth/BfsRwyJIYI1m0ZgezJ09OJXxNYoxi245j2A0boibKZC5tGcd1jwe4+38jV5lp3LkgEuO/c6kXe/UzCPyXiPEEs9/XwKVz0b+lMQryBDr3XsSqXYspr2AChbLzHY1REniaxWdzs3BUA2X55C+P6bUxksOLmxL6sxrjns10GTgWcwR279lMV+W/NR9BnsgpjytUb9Oaopk0FSHsCR5eJnT/U6WtPfNYy1JZV/b3yMH8KUuYvWa9yiSc8IExFScy7dkhwh7eolCTphRQdFkayuqOHWnldoWy8tdsf5ePCQ1VGm3ItXW4f2nO1N7VMhKjIOPerg14+IYoy0m+PMWo20aWp2iM/yfEKOXkjLmYjZtLsyIqs6vfqT14lenG4AomGsSYFOXP0tmbSTA1yAiwIJAYZYnDuqmUUM8BVQGBb1eWsjmxNwu+pzEKYewcsoEuLvO5tns31QcOpoSh5BdqjJAUGYjbnmPEJEo1J4hpVexGtsFCvQn5OxqjNDmCk1t3Y1y/O3/WLqIkxllDl1C4UWeGDumIaYrdUwhm7IT1LFu/IvX4QZMY49jicogRw4eiRFuI49SqxdQdtxgr3UBRY/yZlVMs+69G4L9CjB/veeKua8OMOrl4vG8jHobVGVi/CmUL5/4hMOXSj6xz3kcOI2vshzVPJcb27fYwbd0A6tYsq8Xck8jB7eswKN6IwjnleF/zov6ICdTMa0DIwxO4Jjdmdn3t7X+9vZkNL0vSsYrC1Cpw8+4Fcvnfw8U7jJhcpbl3bl+WptTvdkiQExr4gGUbPRmzbAml9P2ZNXgLS90d1et8JFs7tqWJ2zUqWanMzbLkWLxOuzHvVhE8V3VVaokqEGR8fePFmgWODFy3kyr5TJXEOH7PAzaOaKdhGozzcWZpUFOWpBCj5AtrOm+kxtyOqJW5dOLrYFaoDJWLajeVfvY5xuI7+gysnfksENDVp0yVquQ1UZGbEOnD6pX3adi5JrrSSG48CGT8RHuMkWckRmkCvg+fEpPSveRopu97xOIhNqnnyHpmealRuQxpCq5AwBEHlnzpheuY+uovszClCmG4DlhEZ9e1mCRHE58QS5jEgF3z+3PtvQnb9x2kstV3zkwjb+PkksSoKYp5mNGUKo0P4+Gz/9feWcdVlcVr/0u3ilKK3e0YY+sYOOrYOXYgdneAitiFnSg25ih26yh2j2IhiEiJIh2HU/v9nAAOcETxHefemXvWf3DWXvGstdez1y8Dc90C1vZlKV9SJcL/c6UnMd1GaxGlJnNs7kQaTtukvDEKUhFPn/kTGf6Wu2fP0WqyJw1LF1D186UbY5wfy+dcRtK4K9N7VFeK9hXE2GudH7N6NKN25dLK/fHq3HYOhBSidY3CfHzhx0PLNsztWRWDtCAW9bnMpMPDUKuvv7q1dRV0CPxXEfgBxChwzGcDTXqNwUYfnvhs5LJjKwb+VBSb/Onaj9zhFAfs5XhUQ0q8v4GsUz8aWOorb4ztu55g5c4BlHG00WogIJdJiI/+SGKaHgVsbMhnrjKIkIlFiPRNsMghwlKPQ55GVEQUaXLV38ZmBXCwVYhGBXx9d9Kh82CNgzkPW0FI5eb2eex9V55ZU/tQLL8pyN5kI8YY1jRvTavDfkpilKaEMLGbG9UnTWFgi+oYpysv5RIubp7G9vCqrJvZHxtLY6U4TJClsXFST5b6PtEwJinB2usXcfq8KysxIpCWGMPH2GQELdMwzmeDQ4EvGCjJJXyOjCRFpuVBPX1sHApjbpRJX1JRElEfY5AZW2BvY42JoeJYzkaMcglRYZGZBjLamjY2p6iDjcbcJJxesoPXxa2Y1Ke3dmKUJjO7bSt2B4SS9Dkexx6Tmd+5OnoG1tRq9BO+x3wY9U06RoHwM+6cKziSIfUdchCjXJxC2AeVPvdLxcyqELbWCsMjiH11gZ4tXQjIsQ/N+HXcOjZMbIWxPghyKZGRHzA0y0eBfFYYa9aXv+XIrmC6D26p0aVA6ElXrtqPpuzb3RRoNYHKhcyUxNh/53NW9m1KUfuCKgwFOSkJsXyOT8bUsiCFClqqPqgEKQlxEqyszbQbJeVh2+uq6hD4tyPwtxNj5L39eD8ogOuotkps8m58k8rZCSMo4baV8oYhjBxxlRV7hpEvNSh34xsSWDG6Px/MyuVYk6QPEdgOXfdFHSOSWE4dOIDIwILQyE8o+FFPXw97RxvEiQ4MGvKr1sNCLk1k/eKdtBg5nKo22a0SRRzdtJx3jr8x8reamCmJQVFicJ/uwZQlq7HUU0iz3jKwmhsLn+6hQOwjJi32xWXaJOqpbxnKR6QJnFzixoef+tOvbR215aK6ObmU0zfe0LppJbKbneS4MWZBRiD47DzeV5zAL6XUt5Fv3c3iUOY028dkvxkZYkLNRxUWoVcTymuxhs1GjApJ8sfHLF+5jwQthGteuR2zBjfHVMNQSGFpefivOIpH3iGtQXdaFFbcsnPeGMWhN7meXBGnitkNrsTs8tnHgD6Dv0oAaQlvWbTkJmPd+2GjtCTNbnwDos8BHDjzADOpiLCYWBUMplYULmSC3K4uvVtU0vpRlRZ8mf6X7TjokmlFmgXDGH/27bmNhb0xoeEq8jUytqGIVRL6FdvTtX6JzOrSRBa6bKTvpqk4JL9h3P4w1o1pCbE5jW/OL5jB7o8SCme3jJXGEfiyBvvP6nSM3/oa6Or9dxH424hRnBzD6ysX8H4pw2Nq3ww9R3ZiFCQJhH6WUczBWuvBlBhyj+Hbk9np0Rxj5Lw9No33lWbyS5HYrxLj3jUb6Dd+Zo7V+ppVatRVT7andWFWm1I5nj27y5ty/Z0pq8VSTy6JZnCPGQxcs5YWJbLetNKCjjF1vYgVS7up29RD39AQBT+eXb2Y0ObDcalRkJBre+nvV4Krbk04vmwRVgMm0byg6ualp6eHoaERn58eo/V+c657NFfphtDDwNAQA309BEkiXUbtZuvW0djlycz+xxFj8sNNLI90wr19zo+Ub3+VJJwcNwuH2Ys1jG9kvH98EZPSLSgke8P4GZdxWzWSwhbSHFapyffXszq6La5ty3x7l+nfGmlJhAY854DPTtpNWknVDHFrdmKU4uc1AevOyzTqpDciYqfzdKqvXEmtQjktZRXE2OGoJecm19NiHSvj7sqRJHZdjVOp7Dd4EZ7bdjHBZXjGc7HBt1jvb4VbBwXJirk80xWjUfOoZxGewyr1/GIvrMcNoW52WXqazio1zxtF98B/FoG/hRijbm6i38ZoZk52oVENe0wMMlkkKzEKRF90pfoGU177ztGit5Nw0Gs5zQbNwN5I7acnfs9a30DGtyn+w4hRSAxg9pzVNP19Gi3rl1R+4Sv8Bu/6HebMsWTmrB6a4zaWviNkMhn6BgbZSF4g8I8pVB+ymwIaRiXFBu/Cb2Er9BOCcRvcj1CrYsTHlWLHoUXYGotw7VWfbdc/Zdww9Ews2X7hNoXvraLBWC8KmKaLKg1oMdWbPRNbQR6I8fyKsbis8c3YzFJRAjJDS7WYU/FvaxYcv8LAWtn8HoVwxjRvxfEgtTZQkJHwKQVLO6vMQ/2nMTw5MZ1CevCjiDHi1VMSbcpR3kYh7hNIjLiP60UJawbW4kw2d43vJUZRzAtajtvBzOH9aF6vChbGmqSW88YY/eI0y85/ZGC3zlQprtJhC8kfOXnyD86FFGb51M5Kfa4Qdo4mDYYSokZfkKbxOVUPmwz/R0PqTNnB0fHNlHtJFHKJJV6PaDXAhUblVXpfccpHrh9aww3TTrj3qqtqSYhh18j5tF65HAcL1ViF2Ot47YWBfQvriPE/e3TrJvYjEfhbiDG3AcaHviPBvgTF0kU38mQiY2QUtsnq3vDVSYrjOHk/iXaNin7B/0xOwI3TnL6vxRjCwoG+g3thl4vnsjg5luDAp1y58giFn7+egSENmv1GtSqlMc/hpPjV0SJIxaSkSbJUNDA2wzSd8CWJvA+NwbqwI/nNVAeaWJSKRKZWdKpvhmbm5iCTkJomztKWoYlZht4u4Kovp5+kH7lZx1a8khPd2qhcWP6xIo3nzKGDvI5K1tKlNe2c+1M+3VTzi4MSiHpyDyr8jL3asS429jPW1tp8UaUE37mCbS0nLBVKOkWRfsZ39wGC47PipvqxIO2H9KNcvjz6rJCG/7MAqlbTxFMg4UMoT+/f4X5guKr5fEVo06IBZYsXw+g79k46JMkxH/B/eI1b/hHKf5laFOOXVs2oUMrmm3TeMlE8D6Nk1C2RaVAVH/IE76NXtaBuTNU2vXCqVOirIuZ/bB/pOtIh8D+EwA8nxv+heem61SGgQ0CHgA4BHQLfhYCOGL8LNt1DOgR0COgQ0CHwX0VAR4z/1ZXVzUuHgA4BHQI6BL4LAR0xfhdsuod0COgQ0CGgQ+C/ioCOGP+rK6ublw4BHQI6BHQIfBcCOmL8Lth0D+kQ0CGgQ0CHwH8VAR0x/ldXVjcvHQI6BHQI6BD4LgT+JmJM4vzuY7Qe0D/HIEL8TnLb8Vd6lf6eVL+5z+nDtW3cLdyLTuWz58ITuHD+IE6te2Wm4Am9SNNWQ3gXm4ZZm/W82NEI3xUX6DOlH4vnHsLFow+2GpFjFEmGF594wMwujTP8uoSEIAaOe8TmHT0wz1OUGc15CJw5d5g2bXpmjE0ujsXtyGMW9mmRxYcsNfwsjesPIkxcko13r9NNkcdPEsmSdgcYeXaiOhybQMRlT87mH8CQOrbZABO4eeMCjRq3Vv9fxKmZbRni/SJLvTG7b+PW3Iahm/3YMK5dRhLhc2dO0vi3DqrcieIIVky6x5j1nTEVR7CsyxFGnBhHpiuglEtbZtB3zj6qdZ+Ml8dYShVSrHkC+3cepvegIV9cTCHmNSNcBuP74CMTPX2Y1L2uMoh4ypMdbIpuxmQnjYhEchHbe7dk1p+B5LNz4vrtXRS2NCQ24CK3E6vwW+0iWfoRxQZxKkif7nUy23hxbB9BtXvQobhmGD+BDRO74uFzC+pM5eWpKRTUg5TH2/CKa8X45hoh2BQ9pDzm2CkDuvTMTBgcdseH94V/o2GJzBB7se8f4jGsPz6P87HkwE4GN6+oHN/76/s4bdmekbXyK/9O+fQXTZt2JDRGlS27UJ/VXHHOj6+kEcNsb7D9TgmG9qiqmpuQyL7JvZm0737mXAv158GT5cif/YGkZDvKFvq2uMTfdWroHtIh8B9H4O8hRiEcb9c/cF40Lgdcb68c4Xqx9t+YqFjOkz+PcetFVE7YZWkE3C3E/N0DsFJFPebpzomcKz2daU0V6Ziyks++Pevp2H+sOrqODH/vIST/up56RdUkKoTh7X4C57lDcZ28h3GezthrkJ1M/IF+84+xee4I8quDOAvxAXQedBefo/21J0uWJPAhVsDBTnXYaS9iNm3yZMjIGRkZJGRpn5mw7x5rnduqiTGVI+sWcvWVOvZmekPFnVgysS7LGu1k0u1ZWCvHJRB6Zh59t4dQzSF7+DAZkfKCHNm0KEdQhFtbdyHv3Z/GKjARxPH09LzMnhldSU8pfWyrNzVcnCmtiNwS94LuzY7j/XAm+WXZYqUKUs7PW0VCp170qFkMUVwIu7ZfpNskF2z0dC7F2AAAIABJREFU4vDetAfnkWO1wiFJDmfZmqsMGNWNYvmNCXl4lPMvbRjWvznJDzay8uOvzFGnl5LGvMF19mpU2SYzS9tR7jTUv8f1+Op0rl8sy2+J4TfxfpyP8e0znfKfHthOQL1+dC+l+lhLjrjH/MW7SNSMrYAJ9V1m0UWyn3Wx7ZjZunSWduUhviw/acv0MY0y/h/i502wYxealVZncUl7w7pN9+kxpAcOllJuHd3PvSLtmdDAjuBL2zlq1ZXJ9bJmfLm4fBv5RjpTz1Kf4IvrWJzUns01H7POrxTj+9dUrdXnRzjPCmHLli4Zeyh9EEF/ehNZuhuNi+e2B//jp5puejoE/j8R+F9GjLnMRvKBmTU2MvnpPGzUhPB051i6rn1M8QLZb6MCcWZFuHZ633cSo0DC60Oc89cnNi4f/Qe1xtwAcidGgdcHp9N3vzEPfBfkMpF4PBcvZcLMTLLKSYzK44+kzxE8exGIxNiKKlWqUsjSGMThzM5BjPPxtR7O2Ab22foVs817I87OE76PGBeMZtnll5gp+FeaTEhsW7ZsdsIgJYJ9bm9ZeUsVRFxIi6O751X2zeySQap+G3eiP2AAjSwTciXGuIAzXI2uSpeGxdVjVxDpXpxHjslBjJmTS8V13mImz/UgPaZLzMvTWonxs78vB99VZFR71U1NUbITo/KfchHvXrwk+FMCNsXKUr5UEUwM9Ei+t461Wogx+d5aPF40Yumg2l8kxqR7a9gQ14Hpv6pIVfj8mJ7DTyCT3ibyXSLdt5zSEeP/5wGme1yHwI9A4F9OjD/mxiikhDJ58DFm7x2D3rvrtPcScXlpG4wTAmhlV4cnJXpx++kWymmmfVCcrZJUktL0yGeZfufSsmRCGGN+n8LsAwewV0cv00aMKSE3+HXlU3ZP64aRKISts7wZ4b0eR+OobMQI0qhbdPmtL3feZ79LCbSYsp2D0zvlGMiJZaspOHJc3m6MvxzD8/IILMRhLOt2Ftcb6uwachFrei/DycuVKkrZqsDB7d40HjQER4Pcb4yK2KTzz35mQd8mqtty6ku2bX6Oy8TuXyRGIdqP2a5nKTthBk4hq6nZfx1yzFh0/CbDG2a9MUZcWYPbXzXYPlEVg1Q7MUrxWzaO51Vc6F7PkXfX9vJnfGOmONf7AjEKhJ6YzpSHTTg4r8MXiVEeeZ7N5/IzanB9ZZ2k1+eY8rgMm3qV492PujGeWkCTgavp4X6MNWOb/IgzQ9emDoH/PAL/ADF64+J1h9/7j2H4b5n6mNyQTXvhzak4J7o1tOfSzF4UmXyQyvljst0YQZYczqlDJ4lMy9maQ8WmdG5WWf2DdlGqa6chxBQpyb2wopw5OVstSk3llNcmHLqMoY4ylZSU4MtbuW/cih7VhdxFqd+wXYRP11mwzB+M8jPBow9WhnooiLHroNGUqNqUZa6jlLeui947se83kOrqGLOJAUe5/Kk2nX82zEKMkpRgFs5eSVR6okTJJ/wfJVO1XsmM0ZgX6cgC17YayZ0Fdk0ZTXyfJYyrpYpZq02UeuvgOjZcfUE+RXqsNDES2x5sWNIGU0ko7j3PMfXo0IyEx6KIR+w55cejx6+xLVeRutVa0r5VFWWqptxEqYo8gA//OMHVgL8IjIilfIVqtPm9L5XtzHMSo5DG6xvn2X8hgiHT+hB21Id3drXo0OpnxG/OaLkxyniwfxrhomJIKvWge31HNTEuZ8rJYPqOmMrAJqWQJkUwYKc/u8f8qg4WL2XN9u0MHzIcmdYbo4SLMycTVKEOBep2pFdllU4x5PIqpno/o23fqQz+rRIg4dq5P7h/4w5B0cZUqNOQ3n07KmO/Bl/ax3XHzgyspMrVqCoCa0fNoMKcBbR2MCL44hrarbxHU5tobFovYYFalIookuVT3AmQ6mGop4eJcSkaNi2ByNiBulZBROtEqd/wJuqq6BD4MgL/ADHmRceoGqhWYrT6xNiGu5l3byaKrEyCPIl7N++TJM6iGMoyU32byjStURgD8q5jlCbH8i7gFSExKao2Le2p6qjPeq8IXOc5ZYgMs0IrRyYDA43sIll/F3i9fz43K46iXdoh7pp1omMNRyUxZtUxgv/RQ9wp1YCB1YuiL0/B//hm4qoN4pdSohw3xrxv8CQu79uJr39xli/sqMzYro0Ykz99QlLQlgLZY23LRQS/iqdEZfsvBHTXHNFXiDGXwWfXMQb/uZtF/jasHtYGC2VGXykvL+7kbER1BtX7lJMYJRGsGLwVF+/JnNzhQxeX4Vga5BSlKkTBo5YfYfroPpS0NiM5+i1bfW8xwaU/KVqIUS76zMhZF1i2pDl7XXbzu9dkbEwMyKFjREpEeBRFHFWErFlSYyL4ZGhH8Xya2TsS2LnQlacOQ1kxpDohX9Ax5rbeOh1j3t8G3RM6BLIj8K8hxnKy59RaFcujJS1UOQkFGfHxCcjkqlz0QuSfzPGMZ/7yTLGhnpEFBaxM0MsjMSYE/Ulrz6d4jupAhcIqIwYhMYyj+/fzsvQglvesoCW7gcC7M4sZvseI8/unat9pcjFuE3cz2tMFB3kiAxf4ss69P5binMQoyFO4fWQ1zuNWklSsNju899Cyqj36kuw6RjlPd46n+WQfrX06Dffi4KKuWX4TBZ7hpqQ+to+WI2nuSu0iltpvjFt3I/TuRyO1gU5GI+JQ5rbYz6Rr09SWsXL+2u7Gh+ZutC6d3QAod2KUp8UxcONNtk3MtIZN7yc7MSIOY2mXY4w6MRarbGStTccY63+ciU8rsaNPeYIv72AXbZjXsrBWHaMk5hXTXIax+9obnIYswHP2ABytjLSKUhNCb3MgoCDDWlYg6slRribXoVej4lqIMY6hLetw9Ek2Iyql2L0AbhcfZNExyt+fYNtDBxyeH6fxlPnE+23QanyjSMx8doUbP49aho1C+a1R3t7ZQ1rpblSyy74OusNPh4AOgW9F4G8jxo1TvRm1YrayX1HCR14GhnH9ciC1q+kRWKZDhlWqPCGA4w9S6diixhdT52i7MdrGPuWpeVVaOmrX3wnhF5myMI6VG3tomXvmjbFmgTSePvyTKD1boi77a7VKvXFoL5bt+vBT9mSukghc63gx+eEcCqotVTU7i39zhcOPjHH5vbFW/ONen+BAcClGKNNACQQdWc35Ir8zvLZJjhujqgGBx1tH4Vd1LkNKxfP08W1e6Jfm3Ww/DavU3JY6p/GNIE3hz5tvqP9LDQwT3rHc4zS95gyjlGlKDqvUm5tWcEJqRRmTbL4pslgu7BDYflutY0TOw42TiGi1kA7lNEWDX9+GclEsXT3/5MCsTMOdLz4lfo+70wEmXZ2m4Sbypdoi9m7woqHzaEor0lalfWCN6yb6LZhLuO+OLFapGS2khTC7yQom+i0n5s1THl67Rt3KBhwQd860SpXGcXj+MmqNn0OZgqbI0z4zd9Jxxq0ZTMrtHVmtUonDa+thhg4bmmOQ2a1SpSmRTJ+9i1Fzp2D+/gx/fCjPb8JFlmixSoUUTsyfRIPJG7DNRoxfR1xXQ4eADoGvIfD3ECMCf51cx9R1p5T9FShem3GD2lOmWi1SH57jXpl29Cqh0NcJxN5ZS5d9xpxZN5Ls37QKM/ThvWfwLpdRl+k8mY2jWufIGSd8vMbcZXF4rMhpaKJoThx1l6GjPIixKsX0YcOpU7cABxddYODsgSycuheX5YMy3DWSwx/hsvQqAzrXxFAhG1WOXEpEQCAGTfrQv7q2nIBfgVpI4pz7empOn4p9+mEmCuT43ija96/IrMOPWdLPSTUvUSAze4/ioUY6wyJth+PStAb1qpnhkcUqNbd+Jezcs5UB/UerRZ5iXl69TpGGLchvorL8SXjvx9WnNnT8tUgOYny8fw/XLOypojRL1SjSGM5tS2De4aFYKpuR8+rQQi6If6KSvZYPF7NCNG5cC22edYI4gTHL9tKuXjmVJCBbsXGsQs3Kat9EyQfW/L6B0sObKsW/WYse+UvXoG4ZlS+n8PE2B+5Y0rtjupuGQMhdH1LLdEV86RAhTfrQwVHRo8C7S+sYuewUqpVWlCIMmuhMzZo/U/z9tixWqYlBfmx4U5RpbUqpMZXz6uh6khsMx/atD2FFu2j4MSayZflqSv+kMr7RLB9e3kfeciwDq1gp/x31/DxRBRpS3dEKZCKOrvKlWI0EfCRtWVn5fhZ3DRBx0XMKieU7YKVex8y2DXCs8jOVi6ja1RUdAjoE8o7A30SMX+5YLpUiNzAk84L1NT1c3iehOglliMUCxiaaOpvc2pIjSZNhZGKEWCTByNQoC9kKcinitDREYqmqEQMjzE1NMDLMa3Lbb5mPQJpUjsk3tS1HlCTBxFIhIv56kUgkGBmlU46AVCpgaJiDVZQEkZImxdwkk54EmYSEJLWONUtXehiZWWBunImFAq/kpGRkKsl21qJviJWVxRf1kRJRSo6kzukNGBqbYWGW6YgvTUshWZQ1AXR6XQMTcyxNtdFr1uHIJBIwNOJbcggLMjFiwVCdFDp3vOUyCYK+IQZ6mSsjTk0mNX0PaT6uwMTSAv1cFlGBvxhDTPSkpMn0MTHKxFsmEZGckkZOuPUwNrPATGNtvr5LdDV0COgQ0ETghxOjDm4dAjoEdAjoENAh8G9CQEeM/6bV0o1Vh4AOAR0COgR+OAI6YvzhEOs60CGgQ0CHgA6BfxMCOmL8N62Wbqw6BHQI6BDQIfDDEdAR4w+HWNeBDgEdAjoEdAj8mxDQEeO/abV0Y9UhoENAh4AOgR+OgI4YfzjEug7+CQTkEhEYmubq/vBPjEPXhw6B70FAKpVh+E3uWt/Tuu6ZvCLwNxGjwKe3z7j3MjSjfz29AjRxaoBBYhQxpvYUzR5FJq8j1VJfFP2OWNOiykS12cvHqDBs7Yuqff0EEkIe4ef/QUsretiUqsHPlR0z/OwEqYigZ/d4nWRJwzrVsTbV5/XLcEpWdiTx9RPMSv+EhZE2X8DcJiUQ/+4RN55rH4Nt6Z+oU6lIFl8/QS4iKU0fKw0/PmUPgkB0TBIFC1mp68tITkhCquHUpqdnhFU+c62+jqKEGD7GJWGe35ZC+c2y1JGlJRMjNcHWIiumaSlxREXFYVbQHptsz2TMWpCREB1FvNQEB/tCaEIkEyUQFpWAtZ09+cw0fCUFKdEREUhNClDYRhXQXFUE4qOCefTgJWKjgtRsUBs7K2MEuYSHb2OoVTYzTqs8JZT5w6bTb90OylhnpiCLjPyAbWEHdWBwVZtx754jsauUETFGnhrD8zhTqhVWhZsQxYcjMbHHytSQxI+ByPOVJL+pdt9YaVoyUVGfEIwssbMvhLHaKVGalkqySKyehx6mllbKFFY5i0BSzEdiEiXkt3Mgv1l6PwKp8Z/5GJ+CVQFbrPNprJEg4WPEB2SmBXAoaIWGyyTylGguX72LoudiFetTvYwqEEXQ+1BKFi+mEWlKIDXuA48fPSVeakiVWvUpbmOhjD379u47CtctqxFw/m94URUhIFI+8SrRksr2qjAPSbHh6FsWxtxIn9gPQRgXKvXFd0rxPn6M+ohIMMbO3g6zLO+enPgPMZjb2WTZb5qjlsvEJCWlqn0+9TA2t1S3IZCWFMfHzwkYWlrjUCifxrsgkBgTxedEGYUKO2CVxS9URvDjG7yISMLIphQt61VWYpscFcxn02IUz6+xX2QpvLz/iLefkylSvipVShfB2EAPaUwgkfpFKVZAERAjDrdp6xk6dyYlLL7DTzotlhuXbhGvmLSlPU3qVeHNtWt8kMrAyJIGzZpQUBFbWFe+GYG/hxiFCHa4HaKX23CNjvUxMTXh3dW8BBGXsHq0E7N2aGQmz2gxPwO3XmF9v0rqF1zg6a5JnC89jalNtCQq3ruBjv3GqPMxglwqJk2SGdsko1m5FI/+axnoM4uK6jRSz0/t46ptE/rYBrPzYCSTpndj1qQ9jF/Vh8ez2mMz5jh1HPMW+kzR3xfHIEtjTp8NDD00i/IaqaxSQs+w7oo10wc2yLKggiSRnt034XlsGsUU+z3pMe0qNePyp8w0IxYFWvPo9R+U0HxJFVmdPtyiXmd32jjV5NGpC4zbe46OVTPzOIbd2kEf/zpcG1Yt45AQUt8ytN9ICtWoy829f+F2Zg9tyuZMhBt0eQu/LrjJb4XeIfrFA6+xzZTjlscHMrrT71jUrc+zYEMOH1qjzNihyFzywHsKi2/qY/QukGYrdzHiJ1Xi3tjnJ9n2yJLh3eujl/aJrVO8aOPpTiXjOLp4+nFwVueMQO6P9sxno9CVrQOqZPmwOLBxB/VHDKZkxpkg4/7acXxut4w2ZVTrF/P0KJMDfmJHd1XOxLCb3ryx70zzstb4n1pIaq0J/FxEndxacxVkHxnbuS8x5RuQ7+1FPtaYwhH3bkrMrq4YRlu33erahZl94TauTR1yvJRxQRdoPMSL9rULcO2KIcdurMXBwojYoAvU/t2Tnm2q8uDCbWYdPEWLUtaKSO9cXuzMitcFKBj5F11XHaNbFZvMdgU5IpHK6d/AyARjZSAHOUu27GDs8CGk79ikiAfM9nnLtOEdyCdP5PTGuVh1W0rbMnosc1rD7+dcKZE9DKCWI+Xzm9PUrN+L6FQt7xW/cD3Ylzr2qg+V6Ad7mRfRmHUdVVlfXl70JqFaT+o5WHD72FIKNptABWtt4R7FbBrXh+PxJahpEsDT1BYc2T1RlSNUUWQJLG0wiFanDlLLTntwh5DrG6nddhJJymFa0m/7Vbb1rUZC2G3aNJ5Kg35Nee13jXbLjzCyruIsEUgJOErPMfuo+VMhvJ86cvfobIpqhN+TikVIZAJ6+oaYqoNiBPiu4mpxZ4bXUr8b4liWDppLkwVu1CxsTsi941yPKMGw3o1I9FvIYaPBOKszvrw4Mo/p7504PqnRNwTmz7YYgpw0URqKdAqvj6/lUaUR9CtvrIzkFBPox+aoysx3KvrNpKCrCH8TMYbj7foHzovG5cD07ZW8EGMuS/KFRMWDD0RR1T5HcDnCxMb47t+WQYxfbFkuwXX4VoZvGk1x5YdeCge9t9HTeRx6CJzev5PaPfuxdrKKGB+pifHnHMQoEHbNi4WXDNk03zlve0uWxnQXL8Z4jaGYcgxy7pzczh+HDyNu6M6aEQ0z2vv85g6b9hxi4zG485cnxXN8CEo4uG4xogZD6V+ncNaXTIjHu3dHyi46TtPSBUj7/IK2s65ydPNoCiDh8l5vjvju5YnTBm6NrK4iRpmINQPH4zDVg99r2JMS6Iu7VyrLlvbOOse0YNymejNppQcFDVPZOHMBP031oGEhA46u8OCz02hcfrLhzbmtTPirCsenNyLx+Qm6rvjMKa9BmCS/YUqfeUzZv5Ni+fS44z2O/B08qWSrOiyTH2zA82NrXFtYZyPGFNynezDIYzElsxzmclav30i/0WOwybisaSHGv/5g8puaWYgxwL4zLXIlRjn+24fjYzWGRT1rKAnLa7I7RSa5066oEZumLKaOx0x+Nv9yWBt54hsmd1/OmANrKWNtzMtT6/DL35lhja3Y2L8fDZYfpmZhCxJD79Jinj+XvYYgC7zEmEMpeM3ogGHiW/r+vovlR90paaFH9ItrnHnwnuSPzzkXko9uPxfD1KoEHTs0ZvX2nVmIMfCKNx/KdaNxMfUBnnSHbdtScRlbJ0/EmNsmT7q9nB3i3xn7iyoBdfT9PcyLbJKFGOOr9aT+V4gx5elW5pxzZNm0dugj5/TiSdz6eSoLnRwRRTxh1ZZ97Fr5kH1B56ltr50Y7+1ZRlSjEXQorSmRSGKX60gqjNhI/WJWiOPfMqT9WuadXUlRcRBtB3qzec88yuU34PmeMVyym8z4NuVA8pHTh8/xOSWeDXMv02dBV6yNLWjWqSOiS+uzEGNK5BP6n5VzxLmW+iNTzoz1e5kzpj+ybMQopAQws+8y3A5txTLP0qjMlXj1x0Ze/DSYrmVUN/MPf53noKgW4+upQiXqyrch8C8nxm9NVPxlMARpAmM3X8VzTCdUgcdSOLBtK7+7TFBu5uO7vajVdxCbOnXnoZ6UpLehrL5wm5zECLH+J9h83ZCZo377NvTVteTiWEZtvcHaMR3UY1D9kPTChxXXS+KuQYxK2kyLo0nHdew/OzsHMSa9OsTMrUms9XTOKUYV4jg4YgUtVntga6aPNPUDTfruxvfItIykyUEX19AvsHkGMUqS3vOb+0X2u3dDkiTCMn9BzAz1MTTKKl6Mv7OOyZcqss2tlXLsAadXMyu6DYcH2jJrxhLmLFmujJUqJAbgXGMpS5578XzDAp63mMBYZU5IGXe9xxFSdw49q9oTH3iFvX9GU9xeIUbUI+SeP79MmERli8SsxJj2HPcZZ3BflT2jSSoz5ixg0twF2GWIMbUR4xF67o9lfCPVjS46wA/HTjP4NVdilPHMeyT7TUawsG8t9OQiNk+cg+Pk+XQorse0eQsYOLAfkjgx9iVKUdg6p3Qh8vYOel4uxfGRlRFL9chf0BpjQwMMiOHgpK20XTqDfMZ6iGMDqd7vJDdOjSdw10xCf55CjyqKQ07Mucmd+NB7F4Pq2Kl3ksDbaxuYe8URr7nteH/rKq9j0/C9/5q1HlMzbozJH/3ZeOQxlYoVQNCDuLcPsG89nl/LGv1NxCgQc2UBR0ydGdZQlXJLQYyDTogZXlc11jD/W9QY7ErDrxBjWsh1XsirU7OUIuelwJXV0zhXaRzLWqsTUotjmFhyIP0eH/0CMUo5smYctq3GYC2Wkd+hKMXtrdETQlnUdiZjTuwmnzLerIjjI9pgNOkENeLOsfxdZeY52ZMqgYI2+dHHCEMNcbgo6jldu6xm/pG1lBPe4fcokNC7F9DruiDzxiiJx2v8BixbV1fGFNYnlmhpaQZ2aZjjxqjI3Xlw1VQquyyjmlVmCMQ8HSQI7PHYToPpQyir/kh8dmYvKXV7UM8mU8WQtzb/b9b+X0mMaS93cSa+BV3q23Fldn8Kj99LJS2JilPfX6BNnQ7cTcj5ZV6v72qubR+hXNWEwMvYVW33hRUWlKmrmnRbw5X9I5V1np3Yw82ivzLQPoiNO4OZPLNnhij1yzfG3DdQfMB57KtrD3CueOEVY2jeawMXdmdmYsgzMcrTWN5uJDU2r+fXEtrTDgmCgJ5SMSXB//AiDqa2Zf6AuhmDz06MyVF/MmyOD6n+L7Aq7cj1IFOOHN1CbQdNsZciz+RoVgoj2NpHlYz6819HqL7TguAVpZkzdCdLvBer+hCiWdOuG+33XuTKAg+KznCnrZ2KZCMurcVX0o5Rbcso/5bLpEgUehL0MDQywkBfD0UuxCyi1OirzHf/zOz13bMugPwdS0e6EVdvOgudq2XoYnOIUv/6gwkvquDVtZTqwL69i5Ci3b9yY1TKh5natSP3DUtg8e4a+TpvwMetPXp8oE/tZui3GUOHirD1wC2W7d1DbeusuqN7W2ax4GkCCW8/4GDwkWdmbbm5dzoFTPTRXKM73h5cLNSH2Z3KcGhhHxwG76CpMkC4nMADo/EyH8/SjhWVY08KvsLIBaF4jpVz8G1tRnaoiFQuY7n3XiaOHJpBjMplkMuQSKQIGtgiS/ybiFHMhdnLKDFtJhXU+cEUxDjnfT1WtS+hHOvry7tJqdX7qzdG1aLKeXl5D0dOnuBRUnP2bh2TkSCbrxJjHIvb1eXPooMY1NSO0wd86Ol5lI5l01jc25nB232V4mvEn5lcvTxVfV5S/elm9voH8/h+LPb5Eglz6MXJjS4UNFKfM0I8uzzcaD5pNkf2nWfE0N4YSGW8ObGOm2WGZhKjEmgBiVSCXC6gr4gZbWiglERlF6UqqvptW0R0y7F0KZW3APBr+zox7Y8bSqRkMnmWfLByuQw9/SKcePaU1uVyqj/+b9Le12f9DxDjXpY+ktK3tRNNq32bnFtromItxPj16X1fDbkkhRd3L/MkvgCtm9XD1sKIyPBY7BytEYW+AocK32F8k/ex5JUYRZ/uMXp7GJtmdM1y88zec1LYQ9ZvPECBmt0Y0Lmu0gAivWQnxqSI8/w2+gZ7d82meD4jEoNO4bb2PWvWjNZoVuC1z2g8GcEWNTHGPjtGFW9T3q0oxRyXXSzZkU6MMWzo3I02O85zZb4HxWa600ZNjJFXN+Kb2prhv1hx9NgFRMDdi+cpWM+JcvkMwLIIHVvXoP8qDR1j9FUWuMfgtr5blmkKHy6y5ogJ7cu/JqZcD+oqbxx/lyhVhr/PbHZEVmF41yYYpn7AZ80RGs72oEVROU8evKFqnRpKo5+o+z50WyXj0t7+WTKC3FozFtewZpxa3AULA4Hn59bjK3bCtVMV5c0oMeQua7b4Urhud/p1qIWJgZRDC/rg4JxOjALBR8az2WgUS9sVw2u8O59//oVBPdrgYKGP/80LnPW7Tc/RM9nvsy9TlCpL4vYxX4JE8O76OQKKNuRXpYixAM06NsGn07pv0zEKCfzhMR3fwKQcG1uQpvIoKJGav7Rn7bKxFNL7flGqqnGB+Mi3hH6I5PTOE1Qa7UbH8mqx6FeJMY1XN+5QvH4TzA31SQ5/QJNB1zh/diJxt32YtfQ4VRrWIPxlGDEvbjP0gB/W1xawOqk128c0x9xAxkufKRxjELP6/sTH214sO5dCp759aFzejsSwvzh49BLmDfvxc5hPFlFq5MubXHkYjJAQyPZjkQwa0EQZuN6mcnMaJu/giIaOUUmMWxfyocU4epTNGzEiJPHH8tn4PovWcsiY0XrSYvrV/I6MQHk/sv4zT/wDxJh3HaM2Yqxo8JaWY55xZl8PpUhOLn7HJJepvEtQZVoQUj/yPEBC1RqZ2dKNfx7PbtfmSiONxKdb6TPNFwPTbGIKQU6opCanT8zDQS0djHv/nGuPA7UusoF9ZX6tWzbDAlGzUnKkP7cCoNUvVbU+G/toE/1dT2JoknMM7yV1OHtyDvYaF4u8EaOMFz5TeVjoq8JKAAALFUlEQVRqIv0bqMVMWkaRFH6P6fPOM2TOeGoV1dS5qCrnuDF+uMbikwILhqoMaeADs6evZN7S5Rr6S4HP11cw/V5dtk35RVkr+PImhr6sx4XRjrhNX8ncZctQCnNSgxlbdwYzbvvgv3Yh7ztOYmhVhXGLnKf7pvG0wiT61VGnmULOAa+dNHNxxj76HqOHLiJcJuZV8R78tWGwyvgm6T5zpt/BY8PYzNkKMu6umcH7X13pUjIN9033mDGxA5b6fxMxypLwqDuW1me2UM9etZbBF9cyPrIVxwdUQC7XU95ulfsyzh/nukdY82Iu+TRyeN7dNB+/mmOYUl9lbJQQdh3nI6kcntCamMDrTF/ix4T546laON3wR8Z1rynENHWjcwXFISfh2rwePHPawJhGjkhjgwiRFqaMbXZJQU7jm3Sg/vTehn77QTS1jWb+iAk8/JDEm+flOPPc85uMb7JsL1E0Axutw+OWu9Znv0/HKBB+ZSNvS/WnSSnVXv14ZzudT5fEb35LlRHeV4kxW0aZtE+4lJjPjKDVlDIWI0n4TEB4LPZFbdnezBmn80fRv7KW0HrD6JJuYBZ5AveNAu7zFRIfMcHvP1GqeOY5k45DDuMb9Q+i4IvMOWrBkskNObPSjW1+/kg/v6bT8ksMVRvfKD7ajq+Zhe2AeTTUaoSUC+eIXrHM5RaT9jhrZDHKpb7up68i8K8hxoKh51gb15BFzTWs8DSml3uiYoGoi3N4WGwCv1XM9uWkML7ptpR+Pq5UUpu6KcRMUpnCxit7EXF+dlccxvpqsUoVeHNkBj12mvLk1DwtzwqEnXfnZZnxtCpbMOvvCuObTstwPuJGBQ2r1DwRo+wTS35pS4ejN6hipyHmlKcRGpKAYylb9BXGN/160mD18QyjluwDzU6M4sS39PK8jc+cviiGJkRfZ/K0+3h6T0aWFEWM3BrbfMYgesHMqQdZtG6eUlS0x3UuhcbO5jcHQ3bNmoP9+Lm0sTfk40MfmvsU4PHK34i9v4+Wh214vKw1RtIPLOkwgB77TlKmoDEBZxcRU20sdYtYoq+vYWEkSWLCaj+WTG2rtkqNY9L0hXgsXU46hUiTI+m84iZH5nbHFDnPd03iblVXnGsXzGmV+j3GN/JUvLr1xnH5Xn4rq+r10Z65bDAfyKbKN5h/oRTzxzdR/j/mySGausVx78QwTMXxhCaaUMLWlLDrWxj1rA6+o2srPzDC/baxJaIuHj2LsmXIMNqt8qFo/qwfUNHPfZlz246NLg2Rp36ib4MFzPHzpJKVAUl3VrEluQuTW6qsPjWLXC7PgmHkg5M8Mq1P28qFsmKLiMMu66i7YUoGucV+isbCxgbjr+U4+yHEKOftwdFs0RvJ0p4qEX3IpVU4P2vAxYn1VR9mWolRRkxEFPkLF0EI/5M+s8LYu6ufcg6pH59RteMxbtyYyoUlw2kyfhulrYxJi35B5d5nuXNuMql39+MdVxf33xQifYGoMzNZ+7EbCwf9rFhRNuy8wOhBvXLgLMjlCHr6Gb60srggGq8K4pq7E4Zk/l/xoDxwH77RzeiaTozCZ1aOGYmz536sTfLosiF6Ra9iVTkar80lIx9jjz1mZbsvfyx/lSX+D1b4e4iRJPbMGMu5UJXvVkG7mjRvUookuR1V80XxtFR7BpVTHNYCcbc9cfLS55r3xCw6D8VzQqw/M8cs5l18EBFiB4rZmvLhyU3MKjXGVJqC3NySim2GsXDALzkTFYdfZMrCOFZu7KF1GRP+2sxg90uYmmdTQgtygsTVOXVwJjZf3Y8izs5UuWtoM75BLiYlTQ9zDT89zcHEPNzI0IVXMDXLPgYZb8Q1OXtwOoWy3RhX3SjN7GFZE90qjW96bOSg7yyKqt8F2cfHNKy5g5Nv12CnYZ35+ZkvFZuu4FbQFcrKX1LLsQtF2tTI9Kszr8eqrVMpYa5qSEGMLu9acmVoVRXGgoTLGxax/V4kDWoV497DcLpPm0unqgU5OqEdu4ThHF+rEGMK3Dm2iQ2+4VS0iya5RGvmj+mq/KpPen+XKXM3UapKWYKfixm/eg6VFG4k0kROLJvNNXER9OPeYdV0DLO6VMZQT+D16fnEVJ9Ag2I5b7VZF1jgxEpX/GuPZmYzR/QQc2PrdESNZ+FUWZ20OOkxW7xDGTGuXQ5iTIu8xyCXhegXUBCcgDzNjjmbFlHJ1iwXdw2BpHfXcXXfjUmFapi/f0BYoaYsmj0UO6JYP9edO7Li1C0Yx/UHqYxdtZhfiltyf+cMuq2x4vn9WVjKotk+bQbXDItTxSQG//hCeCycTsm0J9Qu25+iLatm+uVZNGGd13gKGySzY/4c/MWFME8IomjPWQxvVk5JELkRY/YXIuL+cR6aNqBDtXSjnS+dfCmMbt2GIm5/4NrkK1aNXyFGUZgfg0esQD+/CmdBXoxFW+ZTMp9R7u4aoghWTnfjmVk5qpqE8zyuDHMXjKWklVq8oyRGFwb8dZCatiqrVGnkDZo2HMmWx/epZiHiD8957A/NR9OSevx5NZg+C5fQ7ScHAq/tZvTKe7Rp5sgjv7f0XLSYjpVskaVGsXDqTEKNSlDGIp7nnwrivmSq2kf2y8SYHUVpbCANPAO5Ob9NrqoNxXNh1zYz0seMY5sHKvf/jR1TGPu6BXeWtFNJWnIr0kiWDZjE42zkq3rEjDaTl9K/lkrK8HDdIDzjOrNvtvZz8mtd/V/5/W8ixi/DFfXsNi9s6tC8sGrTCtIYAsKlVCjxtZcyj0uQ9o5LF1Jw6lA5jw/mpbqc91d3YvjzAIpoCSqQl5a+pa5cmkRsqgGFrFSm1xlFkBMSHkuxooUyxZmyZF69SaR8RYcsLhqSxHd4Lb5Gf48BWBnISYhL0MhUr3B4MyF/PvOMZ6TJsYRLrbL5Pwp8CgngbVQqZatWppC54iYjEHn7EH9K6tO7qcqgQiEO+vT2BWGi/FSpWBxNn2JpyieevginaIXKSkf99KJw2A964Y/UypGKGntCFO3PxCkL+ZiY7iivCUA1lu6YTVmF3lFhTxj5kCH9vVhybB3FrHJLVCwn8PR2EmsPoKbD144bgYgnx9Ev2w4HS+1tSlPieP36DVILByqWKZr5sSETEfzqJZ/SjClfsTwFzFXPx73xY93d/MzqV135waBIgvz21XPi5ZZUqqJwqldcyaUkxCXmWKMC6cEaBDFBz5+TZlmMiiVtMtc6LZLFM2fxICRBy9YqxvTNK6hrqyITSVIYbuNnEhinLQl1PiasXEuTkgo9l4yrew9j17EHVdRYf3HfylM5tukurUY1w/Jrt8usm5ngx2ewrtSGAqbav0zl0mSCX70mVm5F5UplsujEFSL4qMAw8pcprpRoKM+YtGh89x2iVb8RWCo2oSAlIvAlYfFySpSriH3+9LWXEx8RREB4EkXKVsTRWuM9U+D84jlxciuqVSmjoToRuLzVg43nn2qFolxHVxYNrKVaF7kIv+0erD73WmvdX36fxbietRXOSMwb5k4Ldw+aFFGNITU+gpDUfFR00OJD+y2HxxfqyOKCeZ9qTanCCp27rnwJgR9OjDro/2cRkEml6BkY/oBQaQJpaTJMTLRHhfmnZy0IcvT0/ndH95BKJBgYGWmNRvRP4/Vt/cmRSOQYZXPN+bZn/+dqCVIJYn1DTNR63v+5kXx7z5mWyN/+jK7mj0NAR4w/DltdyzoEdAjoENAh8C9EQEeM/8JF0w1Zh4AOAR0COgR+HAI6Yvxx2Opa1iGgQ0CHgA6BfyECOmL8Fy6absg6BHQI6BDQIfDjEPh/Q4KsQmMJMMUAAAAASUVORK5CYII=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5347275"/>
          <a:ext cx="304800" cy="312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62"/>
  <sheetViews>
    <sheetView view="pageBreakPreview" zoomScale="85" zoomScaleNormal="100" zoomScaleSheetLayoutView="85" workbookViewId="0">
      <selection activeCell="M2" sqref="M2"/>
    </sheetView>
  </sheetViews>
  <sheetFormatPr defaultColWidth="8.88671875" defaultRowHeight="11.25"/>
  <cols>
    <col min="1" max="1" width="2.6640625" style="1" customWidth="1"/>
    <col min="2" max="2" width="2.21875" style="1" customWidth="1"/>
    <col min="3" max="3" width="9.109375" style="1" customWidth="1"/>
    <col min="4" max="4" width="5.5546875" style="1" customWidth="1"/>
    <col min="5" max="5" width="10.109375" style="1" customWidth="1"/>
    <col min="6" max="6" width="10.44140625" style="1" customWidth="1"/>
    <col min="7" max="7" width="3.21875" style="1" customWidth="1"/>
    <col min="8" max="8" width="6.77734375" style="1" customWidth="1"/>
    <col min="9" max="9" width="28.33203125" style="5" customWidth="1"/>
    <col min="10" max="10" width="14.109375" style="1" customWidth="1"/>
    <col min="11" max="11" width="5.33203125" style="1" customWidth="1"/>
    <col min="12" max="12" width="2.6640625" style="1" customWidth="1"/>
    <col min="13" max="13" width="10.109375" style="2" bestFit="1" customWidth="1"/>
    <col min="14" max="16384" width="8.88671875" style="1"/>
  </cols>
  <sheetData>
    <row r="8" spans="1:12" ht="28.5" customHeight="1">
      <c r="A8" s="992" t="s">
        <v>14</v>
      </c>
      <c r="B8" s="992"/>
      <c r="C8" s="992"/>
      <c r="D8" s="992"/>
      <c r="E8" s="992"/>
      <c r="F8" s="992"/>
      <c r="G8" s="992"/>
      <c r="H8" s="992"/>
      <c r="I8" s="992"/>
      <c r="J8" s="992"/>
      <c r="K8" s="992"/>
      <c r="L8" s="992"/>
    </row>
    <row r="9" spans="1:12" ht="20.25" customHeight="1">
      <c r="A9" s="11"/>
      <c r="B9" s="11"/>
      <c r="C9" s="11"/>
      <c r="D9" s="11"/>
      <c r="E9" s="11"/>
      <c r="F9" s="11"/>
      <c r="G9" s="11"/>
      <c r="H9" s="11"/>
      <c r="I9" s="12"/>
      <c r="J9" s="11"/>
      <c r="K9" s="11"/>
      <c r="L9" s="11"/>
    </row>
    <row r="10" spans="1:12" ht="20.25" customHeight="1">
      <c r="A10" s="11"/>
      <c r="B10" s="11"/>
      <c r="C10" s="11"/>
      <c r="D10" s="11"/>
      <c r="E10" s="11"/>
      <c r="F10" s="11"/>
      <c r="G10" s="11"/>
      <c r="H10" s="11"/>
      <c r="I10" s="12"/>
      <c r="J10" s="11"/>
      <c r="K10" s="11"/>
      <c r="L10" s="11"/>
    </row>
    <row r="11" spans="1:12" ht="20.25" customHeight="1">
      <c r="A11" s="11"/>
      <c r="B11" s="11"/>
      <c r="C11" s="11"/>
      <c r="D11" s="11"/>
      <c r="E11" s="11"/>
      <c r="F11" s="11"/>
      <c r="G11" s="11"/>
      <c r="H11" s="11"/>
      <c r="I11" s="12"/>
      <c r="J11" s="11"/>
      <c r="K11" s="11"/>
      <c r="L11" s="11"/>
    </row>
    <row r="12" spans="1:12" ht="20.25" customHeight="1">
      <c r="A12" s="993" t="s">
        <v>32</v>
      </c>
      <c r="B12" s="993"/>
      <c r="C12" s="993"/>
      <c r="D12" s="993"/>
      <c r="E12" s="993"/>
      <c r="F12" s="993"/>
      <c r="G12" s="993"/>
      <c r="H12" s="993"/>
      <c r="I12" s="993"/>
      <c r="J12" s="993"/>
      <c r="K12" s="993"/>
      <c r="L12" s="993"/>
    </row>
    <row r="13" spans="1:12" ht="20.25" customHeight="1">
      <c r="A13" s="3"/>
      <c r="B13" s="3"/>
      <c r="C13" s="3"/>
      <c r="D13" s="3"/>
      <c r="E13" s="3"/>
      <c r="F13" s="3"/>
      <c r="G13" s="3"/>
      <c r="H13" s="3"/>
      <c r="J13" s="3"/>
      <c r="K13" s="3"/>
      <c r="L13" s="3"/>
    </row>
    <row r="14" spans="1:12" ht="20.25" customHeight="1">
      <c r="A14" s="994" t="s">
        <v>1633</v>
      </c>
      <c r="B14" s="994"/>
      <c r="C14" s="994"/>
      <c r="D14" s="994"/>
      <c r="E14" s="994"/>
      <c r="F14" s="994"/>
      <c r="G14" s="994"/>
      <c r="H14" s="994"/>
      <c r="I14" s="994"/>
      <c r="J14" s="994"/>
      <c r="K14" s="994"/>
      <c r="L14" s="994"/>
    </row>
    <row r="15" spans="1:12" ht="9" customHeight="1">
      <c r="A15" s="13"/>
      <c r="B15" s="13"/>
      <c r="C15" s="13"/>
      <c r="D15" s="13"/>
      <c r="E15" s="13"/>
      <c r="F15" s="13"/>
      <c r="G15" s="13"/>
      <c r="H15" s="13"/>
      <c r="I15" s="14"/>
      <c r="J15" s="13"/>
      <c r="K15" s="13"/>
      <c r="L15" s="13"/>
    </row>
    <row r="16" spans="1:12" ht="20.25" customHeight="1">
      <c r="A16" s="994" t="s">
        <v>33</v>
      </c>
      <c r="B16" s="994"/>
      <c r="C16" s="994"/>
      <c r="D16" s="994"/>
      <c r="E16" s="994"/>
      <c r="F16" s="994"/>
      <c r="G16" s="994"/>
      <c r="H16" s="994"/>
      <c r="I16" s="994"/>
      <c r="J16" s="994"/>
      <c r="K16" s="994"/>
      <c r="L16" s="994"/>
    </row>
    <row r="17" spans="1:13" ht="8.25" customHeight="1">
      <c r="A17" s="13"/>
      <c r="B17" s="13"/>
      <c r="C17" s="13"/>
      <c r="D17" s="13"/>
      <c r="E17" s="13"/>
      <c r="F17" s="13"/>
      <c r="G17" s="13"/>
      <c r="H17" s="13"/>
      <c r="I17" s="14"/>
      <c r="J17" s="13"/>
      <c r="K17" s="13"/>
      <c r="L17" s="13"/>
    </row>
    <row r="18" spans="1:13" ht="8.25" customHeight="1">
      <c r="A18" s="13"/>
      <c r="B18" s="13"/>
      <c r="C18" s="13"/>
      <c r="D18" s="13"/>
      <c r="E18" s="13"/>
      <c r="F18" s="13"/>
      <c r="G18" s="13"/>
      <c r="H18" s="13"/>
      <c r="I18" s="14"/>
      <c r="J18" s="13"/>
      <c r="K18" s="13"/>
      <c r="L18" s="13"/>
    </row>
    <row r="19" spans="1:13" ht="8.25" customHeight="1">
      <c r="A19" s="13"/>
      <c r="B19" s="13"/>
      <c r="C19" s="13"/>
      <c r="D19" s="13"/>
      <c r="E19" s="13"/>
      <c r="F19" s="13"/>
      <c r="G19" s="13"/>
      <c r="H19" s="13"/>
      <c r="I19" s="14"/>
      <c r="J19" s="13"/>
      <c r="K19" s="13"/>
      <c r="L19" s="13"/>
    </row>
    <row r="20" spans="1:13" ht="20.25" customHeight="1">
      <c r="A20" s="15"/>
      <c r="B20" s="15"/>
      <c r="C20" s="15"/>
      <c r="D20" s="15"/>
      <c r="E20" s="15"/>
      <c r="F20" s="15"/>
      <c r="G20" s="15"/>
      <c r="H20" s="15"/>
      <c r="I20" s="16"/>
      <c r="J20" s="15"/>
      <c r="K20" s="15"/>
      <c r="L20" s="15"/>
    </row>
    <row r="21" spans="1:13" ht="20.25" customHeight="1">
      <c r="A21" s="994" t="s">
        <v>27</v>
      </c>
      <c r="B21" s="994"/>
      <c r="C21" s="994"/>
      <c r="D21" s="994"/>
      <c r="E21" s="994"/>
      <c r="F21" s="994"/>
      <c r="G21" s="994"/>
      <c r="H21" s="994"/>
      <c r="I21" s="994"/>
      <c r="J21" s="994"/>
      <c r="K21" s="994"/>
      <c r="L21" s="994"/>
      <c r="M21" s="10"/>
    </row>
    <row r="22" spans="1:13" ht="8.25" customHeight="1">
      <c r="A22" s="13"/>
      <c r="B22" s="13"/>
      <c r="C22" s="13"/>
      <c r="D22" s="13"/>
      <c r="E22" s="13"/>
      <c r="F22" s="13"/>
      <c r="G22" s="13"/>
      <c r="H22" s="13"/>
      <c r="I22" s="14"/>
      <c r="J22" s="13"/>
      <c r="K22" s="13"/>
      <c r="L22" s="13"/>
    </row>
    <row r="23" spans="1:13" ht="8.25" customHeight="1">
      <c r="A23" s="13"/>
      <c r="B23" s="13"/>
      <c r="C23" s="13"/>
      <c r="D23" s="13"/>
      <c r="E23" s="13"/>
      <c r="F23" s="13"/>
      <c r="G23" s="13"/>
      <c r="H23" s="13"/>
      <c r="I23" s="14"/>
      <c r="J23" s="13"/>
      <c r="K23" s="13"/>
      <c r="L23" s="13"/>
    </row>
    <row r="24" spans="1:13" ht="8.25" customHeight="1">
      <c r="A24" s="13"/>
      <c r="B24" s="13"/>
      <c r="C24" s="13"/>
      <c r="D24" s="13"/>
      <c r="E24" s="13"/>
      <c r="F24" s="13"/>
      <c r="G24" s="13"/>
      <c r="H24" s="13"/>
      <c r="I24" s="14"/>
      <c r="J24" s="13"/>
      <c r="K24" s="13"/>
      <c r="L24" s="13"/>
    </row>
    <row r="25" spans="1:13" ht="20.25" customHeight="1">
      <c r="A25" s="15"/>
      <c r="B25" s="15"/>
      <c r="C25" s="15"/>
      <c r="D25" s="15"/>
      <c r="E25" s="15"/>
      <c r="F25" s="15"/>
      <c r="G25" s="15"/>
      <c r="H25" s="15"/>
      <c r="I25" s="16"/>
      <c r="J25" s="15"/>
      <c r="K25" s="15"/>
      <c r="L25" s="15"/>
    </row>
    <row r="26" spans="1:13" ht="20.25" customHeight="1">
      <c r="A26" s="994" t="s">
        <v>28</v>
      </c>
      <c r="B26" s="994"/>
      <c r="C26" s="994"/>
      <c r="D26" s="994"/>
      <c r="E26" s="994"/>
      <c r="F26" s="994"/>
      <c r="G26" s="994"/>
      <c r="H26" s="994"/>
      <c r="I26" s="994"/>
      <c r="J26" s="994"/>
      <c r="K26" s="994"/>
      <c r="L26" s="994"/>
    </row>
    <row r="27" spans="1:13" ht="8.25" customHeight="1">
      <c r="A27" s="13"/>
      <c r="B27" s="13"/>
      <c r="C27" s="13"/>
      <c r="D27" s="13"/>
      <c r="E27" s="13"/>
      <c r="F27" s="13"/>
      <c r="G27" s="13"/>
      <c r="H27" s="13"/>
      <c r="I27" s="14"/>
      <c r="J27" s="13"/>
      <c r="K27" s="13"/>
      <c r="L27" s="13"/>
    </row>
    <row r="28" spans="1:13" ht="8.25" customHeight="1">
      <c r="A28" s="13"/>
      <c r="B28" s="13"/>
      <c r="C28" s="13"/>
      <c r="D28" s="13"/>
      <c r="E28" s="13"/>
      <c r="F28" s="13"/>
      <c r="G28" s="13"/>
      <c r="H28" s="13"/>
      <c r="I28" s="14"/>
      <c r="J28" s="13"/>
      <c r="K28" s="13"/>
      <c r="L28" s="13"/>
    </row>
    <row r="29" spans="1:13" ht="8.25" customHeight="1">
      <c r="A29" s="13"/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</row>
    <row r="30" spans="1:13" ht="20.25" customHeight="1">
      <c r="A30" s="15"/>
      <c r="B30" s="15"/>
      <c r="C30" s="15"/>
      <c r="D30" s="15"/>
      <c r="E30" s="15"/>
      <c r="F30" s="15"/>
      <c r="G30" s="15"/>
      <c r="H30" s="15"/>
      <c r="I30" s="16"/>
      <c r="J30" s="15"/>
      <c r="K30" s="15"/>
      <c r="L30" s="15"/>
    </row>
    <row r="31" spans="1:13" ht="20.25" customHeight="1">
      <c r="A31" s="994" t="s">
        <v>29</v>
      </c>
      <c r="B31" s="994"/>
      <c r="C31" s="994"/>
      <c r="D31" s="994"/>
      <c r="E31" s="994"/>
      <c r="F31" s="994"/>
      <c r="G31" s="994"/>
      <c r="H31" s="994"/>
      <c r="I31" s="994"/>
      <c r="J31" s="994"/>
      <c r="K31" s="994"/>
      <c r="L31" s="994"/>
    </row>
    <row r="32" spans="1:13" ht="9" customHeight="1">
      <c r="A32" s="13"/>
      <c r="B32" s="13"/>
      <c r="C32" s="13"/>
      <c r="D32" s="13"/>
      <c r="E32" s="13"/>
      <c r="F32" s="13"/>
      <c r="G32" s="13"/>
      <c r="H32" s="13"/>
      <c r="I32" s="14"/>
      <c r="J32" s="13"/>
      <c r="K32" s="13"/>
      <c r="L32" s="13"/>
    </row>
    <row r="33" spans="1:12" ht="20.25" customHeight="1">
      <c r="A33" s="4"/>
      <c r="B33" s="4"/>
      <c r="C33" s="991" t="s">
        <v>182</v>
      </c>
      <c r="D33" s="991"/>
      <c r="E33" s="991"/>
      <c r="F33" s="991"/>
      <c r="G33" s="991"/>
      <c r="H33" s="4"/>
      <c r="J33" s="4"/>
      <c r="K33" s="4"/>
      <c r="L33" s="4"/>
    </row>
    <row r="34" spans="1:12" ht="8.25" customHeight="1">
      <c r="A34" s="13"/>
      <c r="B34" s="13"/>
      <c r="C34" s="13"/>
      <c r="D34" s="13"/>
      <c r="E34" s="13"/>
      <c r="F34" s="13"/>
      <c r="G34" s="13"/>
      <c r="H34" s="13"/>
      <c r="I34" s="14"/>
      <c r="J34" s="13"/>
      <c r="K34" s="13"/>
      <c r="L34" s="13"/>
    </row>
    <row r="35" spans="1:12" ht="8.25" customHeight="1">
      <c r="A35" s="13"/>
      <c r="B35" s="13"/>
      <c r="C35" s="13"/>
      <c r="D35" s="13"/>
      <c r="E35" s="13"/>
      <c r="F35" s="13"/>
      <c r="G35" s="13"/>
      <c r="H35" s="13"/>
      <c r="I35" s="14"/>
      <c r="J35" s="13"/>
      <c r="K35" s="13"/>
      <c r="L35" s="13"/>
    </row>
    <row r="36" spans="1:12" ht="8.25" customHeight="1">
      <c r="A36" s="13"/>
      <c r="B36" s="13"/>
      <c r="C36" s="13"/>
      <c r="D36" s="13"/>
      <c r="E36" s="13"/>
      <c r="F36" s="13"/>
      <c r="G36" s="13"/>
      <c r="H36" s="13"/>
      <c r="I36" s="14"/>
      <c r="J36" s="13"/>
      <c r="K36" s="13"/>
      <c r="L36" s="13"/>
    </row>
    <row r="37" spans="1:12" ht="20.25" customHeight="1">
      <c r="A37" s="15"/>
      <c r="B37" s="15"/>
      <c r="C37" s="15"/>
      <c r="D37" s="15"/>
      <c r="E37" s="15"/>
      <c r="F37" s="15"/>
      <c r="G37" s="15"/>
      <c r="H37" s="15"/>
      <c r="I37" s="16"/>
      <c r="J37" s="15"/>
      <c r="K37" s="15"/>
      <c r="L37" s="15"/>
    </row>
    <row r="38" spans="1:12" ht="20.25" customHeight="1">
      <c r="A38" s="994" t="s">
        <v>35</v>
      </c>
      <c r="B38" s="994"/>
      <c r="C38" s="994"/>
      <c r="D38" s="994"/>
      <c r="E38" s="994"/>
      <c r="F38" s="994"/>
      <c r="G38" s="994"/>
      <c r="H38" s="994"/>
      <c r="I38" s="994"/>
      <c r="J38" s="994"/>
      <c r="K38" s="994"/>
      <c r="L38" s="994"/>
    </row>
    <row r="39" spans="1:12" ht="9" customHeight="1">
      <c r="A39" s="13"/>
      <c r="B39" s="13"/>
      <c r="C39" s="13"/>
      <c r="D39" s="13"/>
      <c r="E39" s="13"/>
      <c r="F39" s="13"/>
      <c r="G39" s="13"/>
      <c r="H39" s="13"/>
      <c r="I39" s="14"/>
      <c r="J39" s="13"/>
      <c r="K39" s="13"/>
      <c r="L39" s="13"/>
    </row>
    <row r="40" spans="1:12" ht="20.25" customHeight="1">
      <c r="A40" s="13"/>
      <c r="B40" s="13"/>
      <c r="C40" s="991" t="s">
        <v>30</v>
      </c>
      <c r="D40" s="991"/>
      <c r="E40" s="991"/>
      <c r="F40" s="991"/>
      <c r="G40" s="991"/>
      <c r="H40" s="991"/>
      <c r="I40" s="14"/>
      <c r="J40" s="13"/>
      <c r="K40" s="13"/>
      <c r="L40" s="13"/>
    </row>
    <row r="41" spans="1:12" ht="8.25" customHeight="1">
      <c r="A41" s="13"/>
      <c r="B41" s="13"/>
      <c r="C41" s="13"/>
      <c r="D41" s="13"/>
      <c r="E41" s="13"/>
      <c r="F41" s="13"/>
      <c r="G41" s="13"/>
      <c r="H41" s="13"/>
      <c r="I41" s="14"/>
      <c r="J41" s="13"/>
      <c r="K41" s="13"/>
      <c r="L41" s="13"/>
    </row>
    <row r="42" spans="1:12" ht="8.25" customHeight="1">
      <c r="A42" s="13"/>
      <c r="B42" s="13"/>
      <c r="C42" s="13"/>
      <c r="D42" s="13"/>
      <c r="E42" s="13"/>
      <c r="F42" s="13"/>
      <c r="G42" s="13"/>
      <c r="H42" s="13"/>
      <c r="I42" s="14"/>
      <c r="J42" s="13"/>
      <c r="K42" s="13"/>
      <c r="L42" s="13"/>
    </row>
    <row r="43" spans="1:12" ht="8.25" customHeight="1">
      <c r="A43" s="13"/>
      <c r="B43" s="13"/>
      <c r="C43" s="13"/>
      <c r="D43" s="13"/>
      <c r="E43" s="13"/>
      <c r="F43" s="13"/>
      <c r="G43" s="13"/>
      <c r="H43" s="13"/>
      <c r="I43" s="14"/>
      <c r="J43" s="13"/>
      <c r="K43" s="13"/>
      <c r="L43" s="13"/>
    </row>
    <row r="44" spans="1:12" ht="20.25" customHeight="1">
      <c r="A44" s="15"/>
      <c r="B44" s="15"/>
      <c r="C44" s="15"/>
      <c r="D44" s="15"/>
      <c r="E44" s="15"/>
      <c r="F44" s="15"/>
      <c r="G44" s="15"/>
      <c r="H44" s="15"/>
      <c r="I44" s="16"/>
      <c r="J44" s="15"/>
      <c r="K44" s="15"/>
      <c r="L44" s="15"/>
    </row>
    <row r="45" spans="1:12" ht="20.25" customHeight="1">
      <c r="A45" s="994" t="s">
        <v>179</v>
      </c>
      <c r="B45" s="994"/>
      <c r="C45" s="994"/>
      <c r="D45" s="994"/>
      <c r="E45" s="994"/>
      <c r="F45" s="994"/>
      <c r="G45" s="994"/>
      <c r="H45" s="994"/>
      <c r="I45" s="994"/>
      <c r="J45" s="994"/>
      <c r="K45" s="994"/>
      <c r="L45" s="994"/>
    </row>
    <row r="46" spans="1:12" ht="9" customHeight="1">
      <c r="A46" s="13"/>
      <c r="B46" s="13"/>
      <c r="C46" s="13"/>
      <c r="D46" s="13"/>
      <c r="E46" s="13"/>
      <c r="F46" s="13"/>
      <c r="G46" s="13"/>
      <c r="H46" s="13"/>
      <c r="I46" s="14"/>
      <c r="J46" s="13"/>
      <c r="K46" s="13"/>
      <c r="L46" s="13"/>
    </row>
    <row r="47" spans="1:12" ht="20.25" customHeight="1">
      <c r="A47" s="13"/>
      <c r="B47" s="13"/>
      <c r="C47" s="991" t="s">
        <v>31</v>
      </c>
      <c r="D47" s="991"/>
      <c r="E47" s="991"/>
      <c r="F47" s="991"/>
      <c r="G47" s="13"/>
      <c r="H47" s="13"/>
      <c r="I47" s="14"/>
      <c r="J47" s="13"/>
      <c r="K47" s="13"/>
      <c r="L47" s="13"/>
    </row>
    <row r="48" spans="1:12" ht="20.25" customHeight="1"/>
    <row r="49" spans="1:12" ht="20.25" customHeight="1"/>
    <row r="50" spans="1:12" ht="20.25" customHeight="1"/>
    <row r="52" spans="1:12" ht="29.25" customHeight="1"/>
    <row r="53" spans="1:12" ht="39.75" customHeight="1">
      <c r="A53" s="17"/>
      <c r="B53" s="17"/>
      <c r="C53" s="18"/>
      <c r="D53" s="18"/>
      <c r="E53" s="19"/>
      <c r="F53" s="19"/>
      <c r="G53" s="19"/>
      <c r="H53" s="19"/>
      <c r="I53" s="20"/>
      <c r="J53" s="9"/>
      <c r="K53" s="9"/>
      <c r="L53" s="6"/>
    </row>
    <row r="57" spans="1:12" ht="13.5" customHeight="1">
      <c r="I57" s="1"/>
    </row>
    <row r="58" spans="1:12">
      <c r="I58" s="1"/>
    </row>
    <row r="59" spans="1:12">
      <c r="I59" s="1"/>
    </row>
    <row r="60" spans="1:12">
      <c r="I60" s="1"/>
    </row>
    <row r="61" spans="1:12">
      <c r="I61" s="1"/>
    </row>
    <row r="62" spans="1:12">
      <c r="I62" s="1"/>
    </row>
  </sheetData>
  <mergeCells count="12">
    <mergeCell ref="C47:F47"/>
    <mergeCell ref="A8:L8"/>
    <mergeCell ref="A12:L12"/>
    <mergeCell ref="A14:L14"/>
    <mergeCell ref="A16:L16"/>
    <mergeCell ref="A21:L21"/>
    <mergeCell ref="A26:L26"/>
    <mergeCell ref="A31:L31"/>
    <mergeCell ref="C33:G33"/>
    <mergeCell ref="A38:L38"/>
    <mergeCell ref="C40:H40"/>
    <mergeCell ref="A45:L45"/>
  </mergeCells>
  <phoneticPr fontId="7" type="noConversion"/>
  <pageMargins left="0.55118110236220474" right="0.15748031496062992" top="0.19685039370078741" bottom="0.51181102362204722" header="0.23622047244094491" footer="0.51181102362204722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0"/>
  <sheetViews>
    <sheetView view="pageBreakPreview" zoomScale="115" zoomScaleNormal="100" zoomScaleSheetLayoutView="115" workbookViewId="0">
      <selection activeCell="J16" sqref="J16"/>
    </sheetView>
  </sheetViews>
  <sheetFormatPr defaultColWidth="8.88671875" defaultRowHeight="11.25"/>
  <cols>
    <col min="1" max="2" width="5.77734375" style="25" customWidth="1"/>
    <col min="3" max="3" width="13.77734375" style="25" customWidth="1"/>
    <col min="4" max="6" width="12.77734375" style="26" customWidth="1"/>
    <col min="7" max="8" width="5.77734375" style="27" customWidth="1"/>
    <col min="9" max="9" width="13.77734375" style="27" customWidth="1"/>
    <col min="10" max="12" width="12.77734375" style="26" customWidth="1"/>
    <col min="13" max="13" width="8.88671875" style="28"/>
    <col min="14" max="14" width="22.77734375" style="28" customWidth="1"/>
    <col min="15" max="16384" width="8.88671875" style="28"/>
  </cols>
  <sheetData>
    <row r="1" spans="1:14" s="2" customFormat="1" ht="35.25" customHeight="1">
      <c r="A1" s="1047" t="s">
        <v>1557</v>
      </c>
      <c r="B1" s="1047"/>
      <c r="C1" s="1047"/>
      <c r="D1" s="1047"/>
      <c r="E1" s="1047"/>
      <c r="F1" s="1047"/>
      <c r="G1" s="1047"/>
      <c r="H1" s="1047"/>
      <c r="I1" s="1047"/>
      <c r="J1" s="1047"/>
      <c r="K1" s="1047"/>
      <c r="L1" s="1047"/>
    </row>
    <row r="2" spans="1:14" s="2" customFormat="1" ht="28.5" customHeight="1" thickBot="1">
      <c r="A2" s="34" t="s">
        <v>48</v>
      </c>
      <c r="B2" s="34"/>
      <c r="C2" s="34"/>
      <c r="D2" s="35"/>
      <c r="E2" s="36"/>
      <c r="F2" s="36"/>
      <c r="G2" s="36"/>
      <c r="H2" s="36"/>
      <c r="I2" s="36"/>
      <c r="J2" s="36"/>
      <c r="K2" s="1046" t="s">
        <v>140</v>
      </c>
      <c r="L2" s="1046"/>
    </row>
    <row r="3" spans="1:14" s="2" customFormat="1" ht="36.6" customHeight="1" thickBot="1">
      <c r="A3" s="1048" t="s">
        <v>25</v>
      </c>
      <c r="B3" s="1049"/>
      <c r="C3" s="1050"/>
      <c r="D3" s="1050"/>
      <c r="E3" s="1050"/>
      <c r="F3" s="1050"/>
      <c r="G3" s="1051" t="s">
        <v>26</v>
      </c>
      <c r="H3" s="1051"/>
      <c r="I3" s="1051"/>
      <c r="J3" s="1051"/>
      <c r="K3" s="1051"/>
      <c r="L3" s="1052"/>
    </row>
    <row r="4" spans="1:14" s="2" customFormat="1" ht="36.75" customHeight="1">
      <c r="A4" s="92" t="s">
        <v>37</v>
      </c>
      <c r="B4" s="60" t="s">
        <v>38</v>
      </c>
      <c r="C4" s="60" t="s">
        <v>39</v>
      </c>
      <c r="D4" s="61" t="s">
        <v>436</v>
      </c>
      <c r="E4" s="61" t="s">
        <v>435</v>
      </c>
      <c r="F4" s="62" t="s">
        <v>51</v>
      </c>
      <c r="G4" s="63" t="s">
        <v>37</v>
      </c>
      <c r="H4" s="62" t="s">
        <v>38</v>
      </c>
      <c r="I4" s="62" t="s">
        <v>39</v>
      </c>
      <c r="J4" s="62" t="str">
        <f>D4</f>
        <v>추경예산     (A)</v>
      </c>
      <c r="K4" s="62" t="str">
        <f>E4:E4</f>
        <v>추경 전 예산(B)</v>
      </c>
      <c r="L4" s="93" t="s">
        <v>52</v>
      </c>
    </row>
    <row r="5" spans="1:14" s="2" customFormat="1" ht="35.1" customHeight="1">
      <c r="A5" s="1057" t="s">
        <v>34</v>
      </c>
      <c r="B5" s="1005"/>
      <c r="C5" s="1005"/>
      <c r="D5" s="43">
        <f>D6+D16+D21+D24+D27+D30</f>
        <v>3109860000</v>
      </c>
      <c r="E5" s="43">
        <f>E6+E16+E21+E24+E27+E30</f>
        <v>3024058500</v>
      </c>
      <c r="F5" s="87">
        <f>복지관수입예산!G6</f>
        <v>85801499</v>
      </c>
      <c r="G5" s="1012" t="s">
        <v>34</v>
      </c>
      <c r="H5" s="1054"/>
      <c r="I5" s="1054"/>
      <c r="J5" s="87">
        <f>'복지관지출예산 '!D4</f>
        <v>3109860000</v>
      </c>
      <c r="K5" s="87">
        <f>'복지관지출예산 '!E4</f>
        <v>3024059000</v>
      </c>
      <c r="L5" s="94">
        <f>'복지관지출예산 '!F4</f>
        <v>85801000</v>
      </c>
    </row>
    <row r="6" spans="1:14" s="2" customFormat="1" ht="35.1" customHeight="1">
      <c r="A6" s="1061" t="s">
        <v>23</v>
      </c>
      <c r="B6" s="1055" t="s">
        <v>15</v>
      </c>
      <c r="C6" s="1056"/>
      <c r="D6" s="43">
        <f>복지관수입예산!E7</f>
        <v>196231000</v>
      </c>
      <c r="E6" s="43">
        <f>복지관수입예산!F7</f>
        <v>221665000</v>
      </c>
      <c r="F6" s="43">
        <f>복지관수입예산!G7</f>
        <v>-25434000</v>
      </c>
      <c r="G6" s="1022" t="s">
        <v>0</v>
      </c>
      <c r="H6" s="1053" t="s">
        <v>15</v>
      </c>
      <c r="I6" s="1054"/>
      <c r="J6" s="87">
        <f>'복지관지출예산 '!D5</f>
        <v>902793000</v>
      </c>
      <c r="K6" s="87">
        <f>'복지관지출예산 '!E5</f>
        <v>952149000</v>
      </c>
      <c r="L6" s="94">
        <f>'복지관지출예산 '!F5</f>
        <v>-49356000</v>
      </c>
      <c r="N6" s="76">
        <f>SUM(D5-J5)</f>
        <v>0</v>
      </c>
    </row>
    <row r="7" spans="1:14" s="2" customFormat="1" ht="30" customHeight="1">
      <c r="A7" s="1061"/>
      <c r="B7" s="1059" t="s">
        <v>55</v>
      </c>
      <c r="C7" s="83" t="s">
        <v>54</v>
      </c>
      <c r="D7" s="43">
        <f>복지관수입예산!E8</f>
        <v>126240000</v>
      </c>
      <c r="E7" s="43">
        <f>복지관수입예산!F8</f>
        <v>129600000</v>
      </c>
      <c r="F7" s="43">
        <f>복지관수입예산!G8</f>
        <v>-3360000</v>
      </c>
      <c r="G7" s="1023"/>
      <c r="H7" s="1017" t="s">
        <v>18</v>
      </c>
      <c r="I7" s="87" t="s">
        <v>16</v>
      </c>
      <c r="J7" s="87">
        <f>SUM(J8:J12)</f>
        <v>806964000</v>
      </c>
      <c r="K7" s="87">
        <f>SUM(K8:K12)</f>
        <v>841700000</v>
      </c>
      <c r="L7" s="94">
        <f t="shared" ref="L7" si="0">SUM(L8:L12)</f>
        <v>-34736000</v>
      </c>
    </row>
    <row r="8" spans="1:14" s="2" customFormat="1" ht="30" customHeight="1">
      <c r="A8" s="1061"/>
      <c r="B8" s="1059"/>
      <c r="C8" s="83" t="s">
        <v>197</v>
      </c>
      <c r="D8" s="43">
        <f>복지관수입예산!E10</f>
        <v>2700000</v>
      </c>
      <c r="E8" s="43">
        <f>복지관수입예산!F10</f>
        <v>2550000</v>
      </c>
      <c r="F8" s="43">
        <f>복지관수입예산!G10</f>
        <v>150000</v>
      </c>
      <c r="G8" s="1023"/>
      <c r="H8" s="1018"/>
      <c r="I8" s="87" t="s">
        <v>41</v>
      </c>
      <c r="J8" s="87">
        <f>'복지관지출예산 '!D7</f>
        <v>600570000</v>
      </c>
      <c r="K8" s="87">
        <f>'복지관지출예산 '!E7</f>
        <v>620171000</v>
      </c>
      <c r="L8" s="94">
        <f>'복지관지출예산 '!F7</f>
        <v>-19601000</v>
      </c>
    </row>
    <row r="9" spans="1:14" s="2" customFormat="1" ht="30" customHeight="1">
      <c r="A9" s="1061"/>
      <c r="B9" s="1059"/>
      <c r="C9" s="83" t="s">
        <v>222</v>
      </c>
      <c r="D9" s="43">
        <f>복지관수입예산!E12</f>
        <v>56406000</v>
      </c>
      <c r="E9" s="43">
        <f>복지관수입예산!F12</f>
        <v>73185000</v>
      </c>
      <c r="F9" s="43">
        <f>복지관수입예산!G12</f>
        <v>-16779000</v>
      </c>
      <c r="G9" s="1023"/>
      <c r="H9" s="1018"/>
      <c r="I9" s="87" t="s">
        <v>42</v>
      </c>
      <c r="J9" s="87">
        <f>'복지관지출예산 '!D36</f>
        <v>19295000</v>
      </c>
      <c r="K9" s="87">
        <f>'복지관지출예산 '!E36</f>
        <v>31588000</v>
      </c>
      <c r="L9" s="94">
        <f>'복지관지출예산 '!F36</f>
        <v>-12293000</v>
      </c>
    </row>
    <row r="10" spans="1:14" s="2" customFormat="1" ht="30" customHeight="1">
      <c r="A10" s="1061"/>
      <c r="B10" s="1059"/>
      <c r="C10" s="83" t="s">
        <v>420</v>
      </c>
      <c r="D10" s="43">
        <f>복지관수입예산!E14</f>
        <v>300000</v>
      </c>
      <c r="E10" s="43">
        <f>복지관수입예산!F14</f>
        <v>300000</v>
      </c>
      <c r="F10" s="41">
        <f>복지관수입예산!G14</f>
        <v>0</v>
      </c>
      <c r="G10" s="1023"/>
      <c r="H10" s="1018"/>
      <c r="I10" s="42" t="s">
        <v>49</v>
      </c>
      <c r="J10" s="87">
        <f>'복지관지출예산 '!D55</f>
        <v>57000000</v>
      </c>
      <c r="K10" s="87">
        <f>'복지관지출예산 '!E55</f>
        <v>60000000</v>
      </c>
      <c r="L10" s="94">
        <f>'복지관지출예산 '!F55</f>
        <v>-3000000</v>
      </c>
    </row>
    <row r="11" spans="1:14" s="2" customFormat="1" ht="30" customHeight="1">
      <c r="A11" s="1061"/>
      <c r="B11" s="1059"/>
      <c r="C11" s="83" t="s">
        <v>246</v>
      </c>
      <c r="D11" s="43">
        <f>복지관수입예산!E16</f>
        <v>1600000</v>
      </c>
      <c r="E11" s="43">
        <f>복지관수입예산!F16</f>
        <v>1600000</v>
      </c>
      <c r="F11" s="41">
        <f>복지관수입예산!G15</f>
        <v>0</v>
      </c>
      <c r="G11" s="1023"/>
      <c r="H11" s="1018"/>
      <c r="I11" s="42" t="s">
        <v>56</v>
      </c>
      <c r="J11" s="87">
        <f>'복지관지출예산 '!D57</f>
        <v>69600000</v>
      </c>
      <c r="K11" s="87">
        <f>'복지관지출예산 '!E57</f>
        <v>64800000</v>
      </c>
      <c r="L11" s="94">
        <f>'복지관지출예산 '!F57</f>
        <v>4800000</v>
      </c>
    </row>
    <row r="12" spans="1:14" s="2" customFormat="1" ht="28.5" customHeight="1">
      <c r="A12" s="1061"/>
      <c r="B12" s="1059"/>
      <c r="C12" s="83" t="s">
        <v>250</v>
      </c>
      <c r="D12" s="41">
        <v>0</v>
      </c>
      <c r="E12" s="43">
        <f>복지관수입예산!F18</f>
        <v>150000</v>
      </c>
      <c r="F12" s="43">
        <f>복지관수입예산!G18</f>
        <v>-150000</v>
      </c>
      <c r="G12" s="1023"/>
      <c r="H12" s="1018"/>
      <c r="I12" s="1012" t="s">
        <v>43</v>
      </c>
      <c r="J12" s="1012">
        <f>'복지관지출예산 '!D62</f>
        <v>60499000</v>
      </c>
      <c r="K12" s="1012">
        <f>'복지관지출예산 '!E62</f>
        <v>65141000</v>
      </c>
      <c r="L12" s="1063">
        <f>'복지관지출예산 '!F62</f>
        <v>-4642000</v>
      </c>
    </row>
    <row r="13" spans="1:14" s="2" customFormat="1" ht="28.5" customHeight="1">
      <c r="A13" s="1061"/>
      <c r="B13" s="1059"/>
      <c r="C13" s="83" t="s">
        <v>419</v>
      </c>
      <c r="D13" s="43">
        <f>복지관수입예산!E20</f>
        <v>3040000</v>
      </c>
      <c r="E13" s="43">
        <v>3600000</v>
      </c>
      <c r="F13" s="43">
        <f>복지관수입예산!G20</f>
        <v>-560000</v>
      </c>
      <c r="G13" s="1023"/>
      <c r="H13" s="919"/>
      <c r="I13" s="1013"/>
      <c r="J13" s="1013"/>
      <c r="K13" s="1013"/>
      <c r="L13" s="1064"/>
    </row>
    <row r="14" spans="1:14" s="2" customFormat="1" ht="28.5" customHeight="1">
      <c r="A14" s="1061"/>
      <c r="B14" s="1059"/>
      <c r="C14" s="84" t="s">
        <v>442</v>
      </c>
      <c r="D14" s="43">
        <f>복지관수입예산!E22</f>
        <v>2640000</v>
      </c>
      <c r="E14" s="43">
        <f>복지관수입예산!F22</f>
        <v>7680000</v>
      </c>
      <c r="F14" s="43">
        <f>복지관수입예산!G22</f>
        <v>-5040000</v>
      </c>
      <c r="G14" s="1023"/>
      <c r="H14" s="85"/>
      <c r="I14" s="1014"/>
      <c r="J14" s="1014"/>
      <c r="K14" s="1014"/>
      <c r="L14" s="1065"/>
    </row>
    <row r="15" spans="1:14" s="2" customFormat="1" ht="35.1" customHeight="1">
      <c r="A15" s="1062"/>
      <c r="B15" s="1060"/>
      <c r="C15" s="84" t="s">
        <v>441</v>
      </c>
      <c r="D15" s="43">
        <f>복지관수입예산!E24</f>
        <v>3305000</v>
      </c>
      <c r="E15" s="43">
        <f>복지관수입예산!F24</f>
        <v>3000000</v>
      </c>
      <c r="F15" s="43">
        <f>복지관수입예산!G24</f>
        <v>305000</v>
      </c>
      <c r="G15" s="1023"/>
      <c r="H15" s="1019" t="s">
        <v>65</v>
      </c>
      <c r="I15" s="922" t="s">
        <v>16</v>
      </c>
      <c r="J15" s="87">
        <f>SUM(J16:J17)</f>
        <v>2468000</v>
      </c>
      <c r="K15" s="87">
        <f>SUM(K16:K17)</f>
        <v>3640000</v>
      </c>
      <c r="L15" s="94">
        <f>SUM(L16:L17)</f>
        <v>-1172000</v>
      </c>
    </row>
    <row r="16" spans="1:14" s="2" customFormat="1" ht="35.1" customHeight="1">
      <c r="A16" s="1008" t="s">
        <v>22</v>
      </c>
      <c r="B16" s="1001" t="s">
        <v>15</v>
      </c>
      <c r="C16" s="1002"/>
      <c r="D16" s="43">
        <f>SUM(D17:D20)</f>
        <v>2692408000</v>
      </c>
      <c r="E16" s="43">
        <f>SUM(E17:E20)</f>
        <v>2625504500</v>
      </c>
      <c r="F16" s="43">
        <f>D16-E16-1</f>
        <v>66903499</v>
      </c>
      <c r="G16" s="1023"/>
      <c r="H16" s="1020"/>
      <c r="I16" s="922" t="s">
        <v>21</v>
      </c>
      <c r="J16" s="87">
        <f>'복지관지출예산 '!D88</f>
        <v>1468000</v>
      </c>
      <c r="K16" s="87">
        <f>'복지관지출예산 '!E88</f>
        <v>1840000</v>
      </c>
      <c r="L16" s="94">
        <f>'복지관지출예산 '!F88</f>
        <v>-372000</v>
      </c>
    </row>
    <row r="17" spans="1:14" s="2" customFormat="1" ht="35.1" customHeight="1">
      <c r="A17" s="1009"/>
      <c r="B17" s="1024" t="s">
        <v>22</v>
      </c>
      <c r="C17" s="86" t="s">
        <v>195</v>
      </c>
      <c r="D17" s="43">
        <f>복지관수입예산!E27</f>
        <v>766077000</v>
      </c>
      <c r="E17" s="43">
        <f>복지관수입예산!F27</f>
        <v>766077000</v>
      </c>
      <c r="F17" s="41">
        <f>복지관수입예산!G27</f>
        <v>0</v>
      </c>
      <c r="G17" s="1023"/>
      <c r="H17" s="1021"/>
      <c r="I17" s="922" t="s">
        <v>44</v>
      </c>
      <c r="J17" s="87">
        <f>'복지관지출예산 '!D92</f>
        <v>1000000</v>
      </c>
      <c r="K17" s="87">
        <f>'복지관지출예산 '!E92</f>
        <v>1800000</v>
      </c>
      <c r="L17" s="94">
        <f>'복지관지출예산 '!F92</f>
        <v>-800000</v>
      </c>
    </row>
    <row r="18" spans="1:14" s="2" customFormat="1" ht="35.1" customHeight="1">
      <c r="A18" s="1009"/>
      <c r="B18" s="1058"/>
      <c r="C18" s="39" t="str">
        <f>복지관수입예산!C29</f>
        <v>시·도 보조금</v>
      </c>
      <c r="D18" s="43">
        <f>복지관수입예산!E29</f>
        <v>1159797000</v>
      </c>
      <c r="E18" s="43">
        <f>복지관수입예산!F29</f>
        <v>1115803500</v>
      </c>
      <c r="F18" s="43">
        <f>복지관수입예산!G29</f>
        <v>43993499</v>
      </c>
      <c r="G18" s="1023"/>
      <c r="H18" s="1019" t="s">
        <v>19</v>
      </c>
      <c r="I18" s="922" t="s">
        <v>16</v>
      </c>
      <c r="J18" s="87">
        <f>'복지관지출예산 '!D96</f>
        <v>93361000</v>
      </c>
      <c r="K18" s="87">
        <f>'복지관지출예산 '!E96</f>
        <v>106809000</v>
      </c>
      <c r="L18" s="94">
        <f>'복지관지출예산 '!F96</f>
        <v>-13448000</v>
      </c>
    </row>
    <row r="19" spans="1:14" s="2" customFormat="1" ht="35.1" customHeight="1">
      <c r="A19" s="1009"/>
      <c r="B19" s="1058"/>
      <c r="C19" s="39" t="s">
        <v>79</v>
      </c>
      <c r="D19" s="43">
        <f>복지관수입예산!E38</f>
        <v>710305000</v>
      </c>
      <c r="E19" s="43">
        <f>복지관수입예산!F38</f>
        <v>704652000</v>
      </c>
      <c r="F19" s="43">
        <f>복지관수입예산!G38</f>
        <v>5653000</v>
      </c>
      <c r="G19" s="1023"/>
      <c r="H19" s="1020"/>
      <c r="I19" s="922" t="s">
        <v>45</v>
      </c>
      <c r="J19" s="87">
        <f>'복지관지출예산 '!D97</f>
        <v>1150000</v>
      </c>
      <c r="K19" s="87">
        <f>'복지관지출예산 '!E97</f>
        <v>4560000</v>
      </c>
      <c r="L19" s="94">
        <f>'복지관지출예산 '!F97</f>
        <v>-3410000</v>
      </c>
    </row>
    <row r="20" spans="1:14" s="2" customFormat="1" ht="35.1" customHeight="1">
      <c r="A20" s="1011"/>
      <c r="B20" s="1025"/>
      <c r="C20" s="86" t="s">
        <v>36</v>
      </c>
      <c r="D20" s="43">
        <f>복지관수입예산!E44</f>
        <v>56229000</v>
      </c>
      <c r="E20" s="43">
        <f>복지관수입예산!F44</f>
        <v>38972000</v>
      </c>
      <c r="F20" s="43">
        <f>D20-E20</f>
        <v>17257000</v>
      </c>
      <c r="G20" s="1023"/>
      <c r="H20" s="1020"/>
      <c r="I20" s="59" t="s">
        <v>53</v>
      </c>
      <c r="J20" s="87">
        <f>'복지관지출예산 '!D100</f>
        <v>28987000</v>
      </c>
      <c r="K20" s="87">
        <f>'복지관지출예산 '!E100</f>
        <v>31979000</v>
      </c>
      <c r="L20" s="94">
        <f>'복지관지출예산 '!F100</f>
        <v>-2992000</v>
      </c>
    </row>
    <row r="21" spans="1:14" s="2" customFormat="1" ht="35.1" customHeight="1">
      <c r="A21" s="1008" t="s">
        <v>130</v>
      </c>
      <c r="B21" s="1001" t="s">
        <v>15</v>
      </c>
      <c r="C21" s="1002"/>
      <c r="D21" s="43">
        <f>D22+D23</f>
        <v>4220000</v>
      </c>
      <c r="E21" s="43">
        <f>E22+E23</f>
        <v>10000000</v>
      </c>
      <c r="F21" s="43">
        <f>D21-E21</f>
        <v>-5780000</v>
      </c>
      <c r="G21" s="1023"/>
      <c r="H21" s="1020"/>
      <c r="I21" s="922" t="s">
        <v>46</v>
      </c>
      <c r="J21" s="87">
        <f>'복지관지출예산 '!D132</f>
        <v>42245000</v>
      </c>
      <c r="K21" s="87">
        <f>'복지관지출예산 '!E132</f>
        <v>49920000</v>
      </c>
      <c r="L21" s="94">
        <f>'복지관지출예산 '!F132</f>
        <v>-7675000</v>
      </c>
    </row>
    <row r="22" spans="1:14" s="2" customFormat="1" ht="35.1" customHeight="1">
      <c r="A22" s="1009"/>
      <c r="B22" s="1024" t="s">
        <v>180</v>
      </c>
      <c r="C22" s="40" t="s">
        <v>205</v>
      </c>
      <c r="D22" s="43">
        <f>복지관수입예산!E51</f>
        <v>2000000</v>
      </c>
      <c r="E22" s="43">
        <f>복지관수입예산!F51</f>
        <v>10000000</v>
      </c>
      <c r="F22" s="43">
        <f>복지관수입예산!G51</f>
        <v>-8000000</v>
      </c>
      <c r="G22" s="1023"/>
      <c r="H22" s="1020"/>
      <c r="I22" s="922" t="s">
        <v>4</v>
      </c>
      <c r="J22" s="87">
        <f>'복지관지출예산 '!D139</f>
        <v>14197000</v>
      </c>
      <c r="K22" s="87">
        <f>'복지관지출예산 '!E139</f>
        <v>14750000</v>
      </c>
      <c r="L22" s="94">
        <f>'복지관지출예산 '!F139</f>
        <v>-553000</v>
      </c>
    </row>
    <row r="23" spans="1:14" s="2" customFormat="1" ht="35.1" customHeight="1">
      <c r="A23" s="1011"/>
      <c r="B23" s="1025"/>
      <c r="C23" s="40" t="s">
        <v>131</v>
      </c>
      <c r="D23" s="43">
        <f>복지관수입예산!E53</f>
        <v>2220000</v>
      </c>
      <c r="E23" s="914">
        <f>복지관수입예산!F53</f>
        <v>0</v>
      </c>
      <c r="F23" s="43">
        <f>복지관수입예산!G53</f>
        <v>2220000</v>
      </c>
      <c r="G23" s="1023"/>
      <c r="H23" s="1020"/>
      <c r="I23" s="922" t="s">
        <v>50</v>
      </c>
      <c r="J23" s="87">
        <f>'복지관지출예산 '!D155</f>
        <v>1682000</v>
      </c>
      <c r="K23" s="87">
        <f>'복지관지출예산 '!E155</f>
        <v>2400000</v>
      </c>
      <c r="L23" s="94">
        <f>'복지관지출예산 '!F155</f>
        <v>-718000</v>
      </c>
    </row>
    <row r="24" spans="1:14" s="2" customFormat="1" ht="35.1" customHeight="1">
      <c r="A24" s="998" t="s">
        <v>40</v>
      </c>
      <c r="B24" s="1001" t="s">
        <v>15</v>
      </c>
      <c r="C24" s="1002"/>
      <c r="D24" s="43">
        <f>D25+D26</f>
        <v>173632000</v>
      </c>
      <c r="E24" s="43">
        <f>E25+E26</f>
        <v>117320000</v>
      </c>
      <c r="F24" s="43">
        <f t="shared" ref="F24:F25" si="1">D24-E24</f>
        <v>56312000</v>
      </c>
      <c r="G24" s="1023"/>
      <c r="H24" s="1020"/>
      <c r="I24" s="922" t="s">
        <v>67</v>
      </c>
      <c r="J24" s="87">
        <f>'복지관지출예산 '!D159</f>
        <v>4400000</v>
      </c>
      <c r="K24" s="87">
        <f>'복지관지출예산 '!E159</f>
        <v>3000000</v>
      </c>
      <c r="L24" s="929">
        <f>J24-K24</f>
        <v>1400000</v>
      </c>
    </row>
    <row r="25" spans="1:14" s="2" customFormat="1" ht="35.1" customHeight="1">
      <c r="A25" s="999"/>
      <c r="B25" s="1024" t="s">
        <v>181</v>
      </c>
      <c r="C25" s="86" t="s">
        <v>3</v>
      </c>
      <c r="D25" s="43">
        <f>복지관수입예산!E56</f>
        <v>152632000</v>
      </c>
      <c r="E25" s="43">
        <f>복지관수입예산!F56</f>
        <v>107320000</v>
      </c>
      <c r="F25" s="43">
        <f t="shared" si="1"/>
        <v>45312000</v>
      </c>
      <c r="G25" s="1023"/>
      <c r="H25" s="1021"/>
      <c r="I25" s="59" t="s">
        <v>71</v>
      </c>
      <c r="J25" s="87">
        <f>'복지관지출예산 '!D161</f>
        <v>700000</v>
      </c>
      <c r="K25" s="87">
        <f>'복지관지출예산 '!E161</f>
        <v>200000</v>
      </c>
      <c r="L25" s="929">
        <f>J25-K25</f>
        <v>500000</v>
      </c>
      <c r="N25" s="197"/>
    </row>
    <row r="26" spans="1:14" s="2" customFormat="1" ht="35.1" customHeight="1">
      <c r="A26" s="1000"/>
      <c r="B26" s="1025"/>
      <c r="C26" s="39" t="s">
        <v>57</v>
      </c>
      <c r="D26" s="43">
        <f>복지관수입예산!E65</f>
        <v>21000000</v>
      </c>
      <c r="E26" s="43">
        <f>복지관수입예산!F65</f>
        <v>10000000</v>
      </c>
      <c r="F26" s="43">
        <f>D26-E26</f>
        <v>11000000</v>
      </c>
      <c r="G26" s="1029" t="s">
        <v>66</v>
      </c>
      <c r="H26" s="1015" t="s">
        <v>209</v>
      </c>
      <c r="I26" s="1016"/>
      <c r="J26" s="87">
        <f>SUM(J27:J29)</f>
        <v>41718000</v>
      </c>
      <c r="K26" s="87">
        <f>SUM(K27:K29)</f>
        <v>17609000</v>
      </c>
      <c r="L26" s="94">
        <f>J26-K26</f>
        <v>24109000</v>
      </c>
    </row>
    <row r="27" spans="1:14" s="2" customFormat="1" ht="25.5" customHeight="1">
      <c r="A27" s="998" t="s">
        <v>61</v>
      </c>
      <c r="B27" s="1001" t="s">
        <v>15</v>
      </c>
      <c r="C27" s="1002"/>
      <c r="D27" s="43">
        <f>SUM(D28:D29)</f>
        <v>25169000</v>
      </c>
      <c r="E27" s="43">
        <f>SUM(E28:E29)</f>
        <v>25169000</v>
      </c>
      <c r="F27" s="41">
        <v>0</v>
      </c>
      <c r="G27" s="1030"/>
      <c r="H27" s="1026" t="s">
        <v>1</v>
      </c>
      <c r="I27" s="87" t="s">
        <v>1</v>
      </c>
      <c r="J27" s="87">
        <f>'복지관지출예산 '!D164</f>
        <v>21700000</v>
      </c>
      <c r="K27" s="87">
        <f>'복지관지출예산 '!E164</f>
        <v>6000000</v>
      </c>
      <c r="L27" s="94">
        <f>'복지관지출예산 '!F164</f>
        <v>15700000</v>
      </c>
    </row>
    <row r="28" spans="1:14" s="2" customFormat="1" ht="25.5" customHeight="1">
      <c r="A28" s="999"/>
      <c r="B28" s="1003" t="s">
        <v>61</v>
      </c>
      <c r="C28" s="48" t="s">
        <v>64</v>
      </c>
      <c r="D28" s="43">
        <f>복지관수입예산!E72</f>
        <v>15498000</v>
      </c>
      <c r="E28" s="43">
        <f>복지관수입예산!F72</f>
        <v>15498000</v>
      </c>
      <c r="F28" s="41">
        <v>0</v>
      </c>
      <c r="G28" s="1030"/>
      <c r="H28" s="1027"/>
      <c r="I28" s="87" t="s">
        <v>47</v>
      </c>
      <c r="J28" s="87">
        <f>'복지관지출예산 '!D166</f>
        <v>10000000</v>
      </c>
      <c r="K28" s="87">
        <f>'복지관지출예산 '!E166</f>
        <v>3400000</v>
      </c>
      <c r="L28" s="94">
        <f>'복지관지출예산 '!F166</f>
        <v>6600000</v>
      </c>
    </row>
    <row r="29" spans="1:14" s="2" customFormat="1" ht="25.5" customHeight="1">
      <c r="A29" s="1000"/>
      <c r="B29" s="1004"/>
      <c r="C29" s="49" t="s">
        <v>214</v>
      </c>
      <c r="D29" s="43">
        <f>복지관수입예산!E74</f>
        <v>9671000</v>
      </c>
      <c r="E29" s="43">
        <f>복지관수입예산!F74</f>
        <v>9671000</v>
      </c>
      <c r="F29" s="41">
        <v>0</v>
      </c>
      <c r="G29" s="1031"/>
      <c r="H29" s="1028"/>
      <c r="I29" s="87" t="s">
        <v>20</v>
      </c>
      <c r="J29" s="87">
        <f>'복지관지출예산 '!D168</f>
        <v>10018000</v>
      </c>
      <c r="K29" s="87">
        <f>'복지관지출예산 '!E168</f>
        <v>8209000</v>
      </c>
      <c r="L29" s="94">
        <f>'복지관지출예산 '!F168</f>
        <v>1809000</v>
      </c>
    </row>
    <row r="30" spans="1:14" s="2" customFormat="1" ht="29.25" customHeight="1">
      <c r="A30" s="1008" t="s">
        <v>17</v>
      </c>
      <c r="B30" s="1001" t="s">
        <v>15</v>
      </c>
      <c r="C30" s="1002"/>
      <c r="D30" s="87">
        <f>복지관수입예산!E77</f>
        <v>18200000</v>
      </c>
      <c r="E30" s="87">
        <f>복지관수입예산!F77</f>
        <v>24400000</v>
      </c>
      <c r="F30" s="87">
        <f>복지관수입예산!G77</f>
        <v>-6200000</v>
      </c>
      <c r="G30" s="1026" t="s">
        <v>119</v>
      </c>
      <c r="H30" s="1038" t="s">
        <v>209</v>
      </c>
      <c r="I30" s="1039"/>
      <c r="J30" s="918">
        <f>J31+J32+J33+J37+J38+J39+J43++J40+J41+J42+J44+J45+J46+J47+J48+J49+J50+J51+N50+J52</f>
        <v>2098593000</v>
      </c>
      <c r="K30" s="918">
        <f t="shared" ref="K30:L30" si="2">K31+K32+K33+K37+K38+K39+K43++K40+K41+K42+K44+K45+K46+K47+K48+K49+K50+K51+O50+K52</f>
        <v>2023523000</v>
      </c>
      <c r="L30" s="926">
        <f t="shared" si="2"/>
        <v>75120000</v>
      </c>
    </row>
    <row r="31" spans="1:14" s="2" customFormat="1" ht="29.25" customHeight="1">
      <c r="A31" s="1009"/>
      <c r="B31" s="1005" t="s">
        <v>17</v>
      </c>
      <c r="C31" s="50" t="s">
        <v>253</v>
      </c>
      <c r="D31" s="87">
        <f>복지관수입예산!E78</f>
        <v>1100000</v>
      </c>
      <c r="E31" s="87">
        <f>복지관수입예산!F78</f>
        <v>1300000</v>
      </c>
      <c r="F31" s="87">
        <f>복지관수입예산!G78</f>
        <v>-200000</v>
      </c>
      <c r="G31" s="1027"/>
      <c r="H31" s="1026" t="s">
        <v>247</v>
      </c>
      <c r="I31" s="42" t="s">
        <v>196</v>
      </c>
      <c r="J31" s="766">
        <f>'복지관지출예산 '!D332</f>
        <v>0</v>
      </c>
      <c r="K31" s="87">
        <f>'복지관지출예산 '!E177</f>
        <v>180000</v>
      </c>
      <c r="L31" s="94">
        <f>'복지관지출예산 '!F177</f>
        <v>-130000</v>
      </c>
    </row>
    <row r="32" spans="1:14" s="2" customFormat="1" ht="29.25" customHeight="1">
      <c r="A32" s="1009"/>
      <c r="B32" s="1006"/>
      <c r="C32" s="50" t="s">
        <v>139</v>
      </c>
      <c r="D32" s="87">
        <f>복지관수입예산!E80</f>
        <v>100000</v>
      </c>
      <c r="E32" s="87">
        <f>복지관수입예산!F80</f>
        <v>100000</v>
      </c>
      <c r="F32" s="924">
        <f>복지관수입예산!G80</f>
        <v>0</v>
      </c>
      <c r="G32" s="1027"/>
      <c r="H32" s="1027"/>
      <c r="I32" s="42" t="s">
        <v>213</v>
      </c>
      <c r="J32" s="87">
        <f>'복지관지출예산 '!D183</f>
        <v>7548000</v>
      </c>
      <c r="K32" s="87">
        <f>'복지관지출예산 '!E183</f>
        <v>2420000</v>
      </c>
      <c r="L32" s="94">
        <f>'복지관지출예산 '!F183</f>
        <v>5128000</v>
      </c>
    </row>
    <row r="33" spans="1:12" s="2" customFormat="1" ht="35.1" customHeight="1" thickBot="1">
      <c r="A33" s="1010"/>
      <c r="B33" s="1007"/>
      <c r="C33" s="95" t="s">
        <v>63</v>
      </c>
      <c r="D33" s="96">
        <f>복지관수입예산!E82</f>
        <v>17000000</v>
      </c>
      <c r="E33" s="96">
        <f>복지관수입예산!F82</f>
        <v>23000000</v>
      </c>
      <c r="F33" s="96">
        <f>복지관수입예산!G82</f>
        <v>-6000000</v>
      </c>
      <c r="G33" s="1032"/>
      <c r="H33" s="1032"/>
      <c r="I33" s="97" t="s">
        <v>200</v>
      </c>
      <c r="J33" s="96">
        <f>'복지관지출예산 '!D192</f>
        <v>132634000</v>
      </c>
      <c r="K33" s="96">
        <f>'복지관지출예산 '!E192</f>
        <v>148335000</v>
      </c>
      <c r="L33" s="927">
        <f>'복지관지출예산 '!F192</f>
        <v>-15701000</v>
      </c>
    </row>
    <row r="34" spans="1:12" s="2" customFormat="1" ht="35.1" customHeight="1" thickBot="1">
      <c r="A34" s="88" t="s">
        <v>48</v>
      </c>
      <c r="B34" s="88"/>
      <c r="C34" s="88"/>
      <c r="D34" s="89"/>
      <c r="E34" s="90"/>
      <c r="F34" s="90"/>
      <c r="G34" s="91"/>
      <c r="H34" s="91"/>
      <c r="I34" s="90"/>
      <c r="J34" s="90"/>
      <c r="K34" s="1045" t="s">
        <v>24</v>
      </c>
      <c r="L34" s="1045"/>
    </row>
    <row r="35" spans="1:12" s="2" customFormat="1" ht="36.6" customHeight="1" thickBot="1">
      <c r="A35" s="995" t="s">
        <v>25</v>
      </c>
      <c r="B35" s="996"/>
      <c r="C35" s="996"/>
      <c r="D35" s="996"/>
      <c r="E35" s="996"/>
      <c r="F35" s="997"/>
      <c r="G35" s="1042" t="s">
        <v>26</v>
      </c>
      <c r="H35" s="1043"/>
      <c r="I35" s="1043"/>
      <c r="J35" s="1043"/>
      <c r="K35" s="1043"/>
      <c r="L35" s="1044"/>
    </row>
    <row r="36" spans="1:12" s="2" customFormat="1" ht="36.6" customHeight="1">
      <c r="A36" s="67" t="s">
        <v>37</v>
      </c>
      <c r="B36" s="23" t="s">
        <v>38</v>
      </c>
      <c r="C36" s="23" t="s">
        <v>39</v>
      </c>
      <c r="D36" s="21" t="str">
        <f>D4</f>
        <v>추경예산     (A)</v>
      </c>
      <c r="E36" s="21" t="str">
        <f>E4</f>
        <v>추경 전 예산(B)</v>
      </c>
      <c r="F36" s="22" t="s">
        <v>51</v>
      </c>
      <c r="G36" s="22" t="s">
        <v>37</v>
      </c>
      <c r="H36" s="22" t="s">
        <v>38</v>
      </c>
      <c r="I36" s="22" t="s">
        <v>39</v>
      </c>
      <c r="J36" s="22" t="str">
        <f>D36</f>
        <v>추경예산     (A)</v>
      </c>
      <c r="K36" s="22" t="str">
        <f>E36:E36</f>
        <v>추경 전 예산(B)</v>
      </c>
      <c r="L36" s="928" t="s">
        <v>52</v>
      </c>
    </row>
    <row r="37" spans="1:12" s="2" customFormat="1" ht="36.6" customHeight="1">
      <c r="A37" s="68"/>
      <c r="B37" s="46"/>
      <c r="C37" s="46"/>
      <c r="D37" s="47"/>
      <c r="E37" s="47"/>
      <c r="F37" s="47"/>
      <c r="G37" s="1036" t="s">
        <v>122</v>
      </c>
      <c r="H37" s="1036" t="s">
        <v>123</v>
      </c>
      <c r="I37" s="42" t="s">
        <v>199</v>
      </c>
      <c r="J37" s="87">
        <f>'복지관지출예산 '!D201</f>
        <v>140725000</v>
      </c>
      <c r="K37" s="87">
        <f>'복지관지출예산 '!E201</f>
        <v>145980000</v>
      </c>
      <c r="L37" s="94">
        <f>'복지관지출예산 '!F201</f>
        <v>-5255000</v>
      </c>
    </row>
    <row r="38" spans="1:12" s="2" customFormat="1" ht="35.1" customHeight="1">
      <c r="A38" s="69"/>
      <c r="B38" s="37"/>
      <c r="C38" s="37"/>
      <c r="D38" s="38"/>
      <c r="E38" s="38"/>
      <c r="F38" s="38"/>
      <c r="G38" s="1037"/>
      <c r="H38" s="1037"/>
      <c r="I38" s="42" t="s">
        <v>219</v>
      </c>
      <c r="J38" s="87">
        <f>'복지관지출예산 '!D228</f>
        <v>1270000</v>
      </c>
      <c r="K38" s="87">
        <f>'복지관지출예산 '!E228</f>
        <v>2050000</v>
      </c>
      <c r="L38" s="94">
        <f>'복지관지출예산 '!F228</f>
        <v>-780000</v>
      </c>
    </row>
    <row r="39" spans="1:12" s="2" customFormat="1" ht="35.1" customHeight="1">
      <c r="A39" s="69"/>
      <c r="B39" s="37"/>
      <c r="C39" s="37"/>
      <c r="D39" s="38"/>
      <c r="E39" s="38"/>
      <c r="F39" s="38"/>
      <c r="G39" s="1037"/>
      <c r="H39" s="1037"/>
      <c r="I39" s="42" t="s">
        <v>220</v>
      </c>
      <c r="J39" s="87">
        <f>'복지관지출예산 '!D242</f>
        <v>1537079000</v>
      </c>
      <c r="K39" s="87">
        <f>'복지관지출예산 '!E242</f>
        <v>1536054000</v>
      </c>
      <c r="L39" s="94">
        <f>'복지관지출예산 '!F242</f>
        <v>1025000</v>
      </c>
    </row>
    <row r="40" spans="1:12" s="2" customFormat="1" ht="35.1" customHeight="1">
      <c r="A40" s="69"/>
      <c r="B40" s="37"/>
      <c r="C40" s="37"/>
      <c r="D40" s="38"/>
      <c r="E40" s="38"/>
      <c r="F40" s="38"/>
      <c r="G40" s="1037"/>
      <c r="H40" s="1037"/>
      <c r="I40" s="42" t="s">
        <v>221</v>
      </c>
      <c r="J40" s="87">
        <f>'복지관지출예산 '!D322</f>
        <v>17866000</v>
      </c>
      <c r="K40" s="87">
        <f>'복지관지출예산 '!E322</f>
        <v>21088000</v>
      </c>
      <c r="L40" s="94">
        <f>'복지관지출예산 '!F322</f>
        <v>-3222000</v>
      </c>
    </row>
    <row r="41" spans="1:12" s="2" customFormat="1" ht="35.1" customHeight="1">
      <c r="A41" s="69"/>
      <c r="B41" s="37"/>
      <c r="C41" s="37"/>
      <c r="D41" s="38"/>
      <c r="E41" s="38"/>
      <c r="F41" s="38"/>
      <c r="G41" s="1037"/>
      <c r="H41" s="1037"/>
      <c r="I41" s="42" t="s">
        <v>412</v>
      </c>
      <c r="J41" s="87">
        <f>'복지관지출예산 '!D338</f>
        <v>13547000</v>
      </c>
      <c r="K41" s="87">
        <f>'복지관지출예산 '!E338</f>
        <v>10004000</v>
      </c>
      <c r="L41" s="94">
        <f>'복지관지출예산 '!F338</f>
        <v>3543000</v>
      </c>
    </row>
    <row r="42" spans="1:12" s="2" customFormat="1" ht="35.1" customHeight="1">
      <c r="A42" s="69"/>
      <c r="B42" s="37"/>
      <c r="C42" s="37"/>
      <c r="D42" s="38"/>
      <c r="E42" s="38"/>
      <c r="F42" s="38"/>
      <c r="G42" s="1037"/>
      <c r="H42" s="1037"/>
      <c r="I42" s="920" t="s">
        <v>413</v>
      </c>
      <c r="J42" s="921">
        <f>'복지관지출예산 '!D343</f>
        <v>18912000</v>
      </c>
      <c r="K42" s="921">
        <f>'복지관지출예산 '!E343</f>
        <v>18912000</v>
      </c>
      <c r="L42" s="925">
        <f>'복지관지출예산 '!F343</f>
        <v>0</v>
      </c>
    </row>
    <row r="43" spans="1:12" s="2" customFormat="1" ht="45.75" customHeight="1">
      <c r="A43" s="69"/>
      <c r="B43" s="37"/>
      <c r="C43" s="37"/>
      <c r="D43" s="38"/>
      <c r="E43" s="38"/>
      <c r="F43" s="38"/>
      <c r="G43" s="1037"/>
      <c r="H43" s="1037"/>
      <c r="I43" s="920" t="s">
        <v>438</v>
      </c>
      <c r="J43" s="921">
        <f>'복지관지출예산 '!D359</f>
        <v>7700000</v>
      </c>
      <c r="K43" s="921">
        <f>'복지관지출예산 '!E359</f>
        <v>7700000</v>
      </c>
      <c r="L43" s="925">
        <f>'복지관지출예산 '!F344</f>
        <v>0</v>
      </c>
    </row>
    <row r="44" spans="1:12" s="2" customFormat="1" ht="35.1" customHeight="1">
      <c r="A44" s="69"/>
      <c r="B44" s="37"/>
      <c r="C44" s="37"/>
      <c r="D44" s="38"/>
      <c r="E44" s="38"/>
      <c r="F44" s="38"/>
      <c r="G44" s="1037"/>
      <c r="H44" s="1037"/>
      <c r="I44" s="920" t="s">
        <v>414</v>
      </c>
      <c r="J44" s="921">
        <f>'복지관지출예산 '!D377</f>
        <v>27800000</v>
      </c>
      <c r="K44" s="921">
        <f>'복지관지출예산 '!E377</f>
        <v>27800000</v>
      </c>
      <c r="L44" s="925">
        <f>'복지관지출예산 '!F345</f>
        <v>0</v>
      </c>
    </row>
    <row r="45" spans="1:12" s="2" customFormat="1" ht="43.5" customHeight="1">
      <c r="A45" s="69"/>
      <c r="B45" s="37"/>
      <c r="C45" s="37"/>
      <c r="D45" s="38"/>
      <c r="E45" s="38"/>
      <c r="F45" s="38"/>
      <c r="G45" s="1037"/>
      <c r="H45" s="1037"/>
      <c r="I45" s="920" t="s">
        <v>439</v>
      </c>
      <c r="J45" s="921">
        <f>'복지관지출예산 '!D388</f>
        <v>100000000</v>
      </c>
      <c r="K45" s="921">
        <f>'복지관지출예산 '!E388</f>
        <v>100000000</v>
      </c>
      <c r="L45" s="925">
        <f>'복지관지출예산 '!F346</f>
        <v>0</v>
      </c>
    </row>
    <row r="46" spans="1:12" s="2" customFormat="1" ht="43.5" customHeight="1">
      <c r="A46" s="69"/>
      <c r="B46" s="37"/>
      <c r="C46" s="37"/>
      <c r="D46" s="38"/>
      <c r="E46" s="38"/>
      <c r="F46" s="38"/>
      <c r="G46" s="1037"/>
      <c r="H46" s="1037"/>
      <c r="I46" s="920" t="s">
        <v>415</v>
      </c>
      <c r="J46" s="921">
        <f>'복지관지출예산 '!D407</f>
        <v>3000000</v>
      </c>
      <c r="K46" s="921">
        <f>'복지관지출예산 '!E407</f>
        <v>3000000</v>
      </c>
      <c r="L46" s="925">
        <f>'복지관지출예산 '!F347</f>
        <v>0</v>
      </c>
    </row>
    <row r="47" spans="1:12" s="2" customFormat="1" ht="33.950000000000003" customHeight="1">
      <c r="A47" s="69"/>
      <c r="B47" s="37"/>
      <c r="C47" s="37"/>
      <c r="D47" s="38"/>
      <c r="E47" s="38"/>
      <c r="F47" s="38"/>
      <c r="G47" s="1037"/>
      <c r="H47" s="1037"/>
      <c r="I47" s="920" t="s">
        <v>1558</v>
      </c>
      <c r="J47" s="921">
        <f>'복지관지출예산 '!D416</f>
        <v>15000000</v>
      </c>
      <c r="K47" s="766">
        <f>'복지관지출예산 '!E348</f>
        <v>0</v>
      </c>
      <c r="L47" s="929">
        <f>'복지관지출예산 '!F416</f>
        <v>15000000</v>
      </c>
    </row>
    <row r="48" spans="1:12" s="2" customFormat="1" ht="33.950000000000003" customHeight="1">
      <c r="A48" s="69"/>
      <c r="B48" s="37"/>
      <c r="C48" s="37"/>
      <c r="D48" s="38"/>
      <c r="E48" s="38"/>
      <c r="F48" s="38"/>
      <c r="G48" s="1037"/>
      <c r="H48" s="1037"/>
      <c r="I48" s="920" t="s">
        <v>1559</v>
      </c>
      <c r="J48" s="921">
        <f>'복지관지출예산 '!D422</f>
        <v>18362000</v>
      </c>
      <c r="K48" s="766">
        <f>'복지관지출예산 '!E349</f>
        <v>0</v>
      </c>
      <c r="L48" s="929">
        <f>'복지관지출예산 '!F422</f>
        <v>18362000</v>
      </c>
    </row>
    <row r="49" spans="1:12" s="2" customFormat="1" ht="33.950000000000003" customHeight="1">
      <c r="A49" s="69"/>
      <c r="B49" s="37"/>
      <c r="C49" s="37"/>
      <c r="D49" s="38"/>
      <c r="E49" s="38"/>
      <c r="F49" s="38"/>
      <c r="G49" s="1037"/>
      <c r="H49" s="1037"/>
      <c r="I49" s="920" t="s">
        <v>1560</v>
      </c>
      <c r="J49" s="921">
        <f>'복지관지출예산 '!D425</f>
        <v>7150000</v>
      </c>
      <c r="K49" s="766">
        <f>'복지관지출예산 '!E350</f>
        <v>0</v>
      </c>
      <c r="L49" s="929">
        <f>'복지관지출예산 '!F425</f>
        <v>7150000</v>
      </c>
    </row>
    <row r="50" spans="1:12" s="2" customFormat="1" ht="33.950000000000003" customHeight="1">
      <c r="A50" s="69"/>
      <c r="B50" s="37"/>
      <c r="C50" s="37"/>
      <c r="D50" s="38"/>
      <c r="E50" s="38"/>
      <c r="F50" s="38"/>
      <c r="G50" s="1037"/>
      <c r="H50" s="1037"/>
      <c r="I50" s="920" t="s">
        <v>1561</v>
      </c>
      <c r="J50" s="921">
        <f>'복지관지출예산 '!D428</f>
        <v>3000000</v>
      </c>
      <c r="K50" s="766">
        <f>'복지관지출예산 '!E351</f>
        <v>0</v>
      </c>
      <c r="L50" s="929">
        <f>'복지관지출예산 '!F428</f>
        <v>3000000</v>
      </c>
    </row>
    <row r="51" spans="1:12" s="2" customFormat="1" ht="33.950000000000003" customHeight="1">
      <c r="A51" s="69"/>
      <c r="B51" s="37"/>
      <c r="C51" s="37"/>
      <c r="D51" s="38"/>
      <c r="E51" s="38"/>
      <c r="F51" s="38"/>
      <c r="G51" s="1037"/>
      <c r="H51" s="1037"/>
      <c r="I51" s="920" t="s">
        <v>1562</v>
      </c>
      <c r="J51" s="921">
        <f>'복지관지출예산 '!D434</f>
        <v>17000000</v>
      </c>
      <c r="K51" s="766">
        <f>'복지관지출예산 '!E352</f>
        <v>0</v>
      </c>
      <c r="L51" s="929">
        <f>'복지관지출예산 '!F434</f>
        <v>17000000</v>
      </c>
    </row>
    <row r="52" spans="1:12" s="2" customFormat="1" ht="33.950000000000003" customHeight="1">
      <c r="A52" s="69"/>
      <c r="B52" s="37"/>
      <c r="C52" s="37"/>
      <c r="D52" s="38"/>
      <c r="E52" s="38"/>
      <c r="F52" s="38"/>
      <c r="G52" s="1037"/>
      <c r="H52" s="1037"/>
      <c r="I52" s="920" t="s">
        <v>1563</v>
      </c>
      <c r="J52" s="921">
        <f>'복지관지출예산 '!D438</f>
        <v>30000000</v>
      </c>
      <c r="K52" s="766">
        <f>'복지관지출예산 '!E353</f>
        <v>0</v>
      </c>
      <c r="L52" s="929">
        <f>'복지관지출예산 '!F438</f>
        <v>30000000</v>
      </c>
    </row>
    <row r="53" spans="1:12" s="2" customFormat="1" ht="33.950000000000003" customHeight="1">
      <c r="A53" s="69"/>
      <c r="B53" s="37"/>
      <c r="C53" s="37"/>
      <c r="D53" s="38"/>
      <c r="E53" s="38"/>
      <c r="F53" s="38"/>
      <c r="G53" s="1033" t="s">
        <v>60</v>
      </c>
      <c r="H53" s="1040" t="s">
        <v>15</v>
      </c>
      <c r="I53" s="1041"/>
      <c r="J53" s="921">
        <f>J54</f>
        <v>16000000</v>
      </c>
      <c r="K53" s="921">
        <f t="shared" ref="K53:L53" si="3">K54</f>
        <v>22000000</v>
      </c>
      <c r="L53" s="929">
        <f t="shared" si="3"/>
        <v>-6000000</v>
      </c>
    </row>
    <row r="54" spans="1:12" s="2" customFormat="1" ht="33.950000000000003" customHeight="1">
      <c r="A54" s="69"/>
      <c r="B54" s="37"/>
      <c r="C54" s="37"/>
      <c r="D54" s="38"/>
      <c r="E54" s="38"/>
      <c r="F54" s="38"/>
      <c r="G54" s="1035"/>
      <c r="H54" s="921" t="s">
        <v>2</v>
      </c>
      <c r="I54" s="921" t="s">
        <v>59</v>
      </c>
      <c r="J54" s="921">
        <f>'복지관지출예산 '!D443</f>
        <v>16000000</v>
      </c>
      <c r="K54" s="921">
        <f>'복지관지출예산 '!E443</f>
        <v>22000000</v>
      </c>
      <c r="L54" s="929">
        <f>'복지관지출예산 '!F443</f>
        <v>-6000000</v>
      </c>
    </row>
    <row r="55" spans="1:12" s="2" customFormat="1" ht="33.950000000000003" customHeight="1">
      <c r="A55" s="69"/>
      <c r="B55" s="37"/>
      <c r="C55" s="37"/>
      <c r="D55" s="38"/>
      <c r="E55" s="38"/>
      <c r="F55" s="38"/>
      <c r="G55" s="1033" t="s">
        <v>120</v>
      </c>
      <c r="H55" s="1040" t="s">
        <v>58</v>
      </c>
      <c r="I55" s="1041"/>
      <c r="J55" s="921">
        <f>J56+J57</f>
        <v>50756000</v>
      </c>
      <c r="K55" s="921">
        <f t="shared" ref="K55:L55" si="4">K56+K57</f>
        <v>8778000</v>
      </c>
      <c r="L55" s="929">
        <f t="shared" si="4"/>
        <v>41978000</v>
      </c>
    </row>
    <row r="56" spans="1:12" s="2" customFormat="1" ht="33.950000000000003" customHeight="1">
      <c r="A56" s="69"/>
      <c r="B56" s="37"/>
      <c r="C56" s="37"/>
      <c r="D56" s="38"/>
      <c r="E56" s="38"/>
      <c r="F56" s="38"/>
      <c r="G56" s="1033"/>
      <c r="H56" s="1033" t="s">
        <v>120</v>
      </c>
      <c r="I56" s="921" t="s">
        <v>183</v>
      </c>
      <c r="J56" s="921">
        <f>'복지관지출예산 '!D447</f>
        <v>10810000</v>
      </c>
      <c r="K56" s="921">
        <f>'복지관지출예산 '!E447</f>
        <v>7778000</v>
      </c>
      <c r="L56" s="929">
        <f>'복지관지출예산 '!F447</f>
        <v>3032000</v>
      </c>
    </row>
    <row r="57" spans="1:12" s="2" customFormat="1" ht="33.950000000000003" customHeight="1" thickBot="1">
      <c r="A57" s="64"/>
      <c r="B57" s="65"/>
      <c r="C57" s="65"/>
      <c r="D57" s="66"/>
      <c r="E57" s="66"/>
      <c r="F57" s="66"/>
      <c r="G57" s="1034"/>
      <c r="H57" s="1034"/>
      <c r="I57" s="70" t="s">
        <v>121</v>
      </c>
      <c r="J57" s="70">
        <f>'복지관지출예산 '!D449</f>
        <v>39946000</v>
      </c>
      <c r="K57" s="70">
        <f>'복지관지출예산 '!E449</f>
        <v>1000000</v>
      </c>
      <c r="L57" s="930">
        <f>'복지관지출예산 '!F449</f>
        <v>38946000</v>
      </c>
    </row>
    <row r="58" spans="1:12" s="2" customFormat="1" ht="33.950000000000003" customHeight="1">
      <c r="A58" s="25"/>
      <c r="B58" s="25"/>
      <c r="C58" s="25"/>
      <c r="D58" s="26"/>
      <c r="E58" s="26"/>
      <c r="F58" s="26"/>
      <c r="G58" s="27"/>
      <c r="H58" s="27"/>
      <c r="I58" s="27"/>
      <c r="J58" s="26"/>
      <c r="K58" s="26"/>
      <c r="L58" s="26"/>
    </row>
    <row r="59" spans="1:12" s="2" customFormat="1" ht="36.75" customHeight="1">
      <c r="A59" s="25"/>
      <c r="B59" s="25"/>
      <c r="C59" s="25"/>
      <c r="D59" s="26"/>
      <c r="E59" s="26"/>
      <c r="F59" s="26"/>
      <c r="G59" s="27"/>
      <c r="H59" s="27"/>
      <c r="I59" s="27"/>
      <c r="J59" s="26"/>
      <c r="K59" s="26"/>
      <c r="L59" s="26"/>
    </row>
    <row r="60" spans="1:12" ht="36.75" customHeight="1"/>
  </sheetData>
  <mergeCells count="49">
    <mergeCell ref="K2:L2"/>
    <mergeCell ref="A1:L1"/>
    <mergeCell ref="A3:F3"/>
    <mergeCell ref="G3:L3"/>
    <mergeCell ref="B16:C16"/>
    <mergeCell ref="H6:I6"/>
    <mergeCell ref="B6:C6"/>
    <mergeCell ref="G5:I5"/>
    <mergeCell ref="A5:C5"/>
    <mergeCell ref="A16:A20"/>
    <mergeCell ref="B17:B20"/>
    <mergeCell ref="B7:B15"/>
    <mergeCell ref="A6:A15"/>
    <mergeCell ref="K12:K14"/>
    <mergeCell ref="L12:L14"/>
    <mergeCell ref="I12:I14"/>
    <mergeCell ref="H27:H29"/>
    <mergeCell ref="G26:G29"/>
    <mergeCell ref="G30:G33"/>
    <mergeCell ref="H31:H33"/>
    <mergeCell ref="G55:G57"/>
    <mergeCell ref="G53:G54"/>
    <mergeCell ref="H56:H57"/>
    <mergeCell ref="H37:H52"/>
    <mergeCell ref="H30:I30"/>
    <mergeCell ref="H55:I55"/>
    <mergeCell ref="G35:L35"/>
    <mergeCell ref="K34:L34"/>
    <mergeCell ref="H53:I53"/>
    <mergeCell ref="G37:G52"/>
    <mergeCell ref="A24:A26"/>
    <mergeCell ref="A21:A23"/>
    <mergeCell ref="J12:J14"/>
    <mergeCell ref="H26:I26"/>
    <mergeCell ref="H7:H12"/>
    <mergeCell ref="H18:H25"/>
    <mergeCell ref="G6:G25"/>
    <mergeCell ref="H15:H17"/>
    <mergeCell ref="B21:C21"/>
    <mergeCell ref="B25:B26"/>
    <mergeCell ref="B24:C24"/>
    <mergeCell ref="B22:B23"/>
    <mergeCell ref="A35:F35"/>
    <mergeCell ref="A27:A29"/>
    <mergeCell ref="B27:C27"/>
    <mergeCell ref="B30:C30"/>
    <mergeCell ref="B28:B29"/>
    <mergeCell ref="B31:B33"/>
    <mergeCell ref="A30:A33"/>
  </mergeCells>
  <phoneticPr fontId="7" type="noConversion"/>
  <pageMargins left="0.55118110236220474" right="0.23622047244094491" top="0.74803149606299213" bottom="0.74803149606299213" header="0.31496062992125984" footer="0.31496062992125984"/>
  <pageSetup paperSize="9" scale="65" fitToHeight="0" orientation="portrait" r:id="rId1"/>
  <headerFooter alignWithMargins="0"/>
  <rowBreaks count="2" manualBreakCount="2">
    <brk id="33" max="11" man="1"/>
    <brk id="58" max="11" man="1"/>
  </rowBreaks>
  <colBreaks count="1" manualBreakCount="1">
    <brk id="8" max="50" man="1"/>
  </colBreaks>
  <ignoredErrors>
    <ignoredError sqref="F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92"/>
  <sheetViews>
    <sheetView view="pageBreakPreview" topLeftCell="A54" zoomScaleNormal="100" zoomScaleSheetLayoutView="100" workbookViewId="0">
      <selection activeCell="G78" sqref="G78:H84"/>
    </sheetView>
  </sheetViews>
  <sheetFormatPr defaultColWidth="8.88671875" defaultRowHeight="11.25"/>
  <cols>
    <col min="1" max="1" width="2.6640625" style="109" customWidth="1"/>
    <col min="2" max="2" width="2.21875" style="109" customWidth="1"/>
    <col min="3" max="3" width="8.6640625" style="109" customWidth="1"/>
    <col min="4" max="4" width="5.5546875" style="109" customWidth="1"/>
    <col min="5" max="5" width="10.109375" style="109" customWidth="1"/>
    <col min="6" max="6" width="10.44140625" style="109" customWidth="1"/>
    <col min="7" max="7" width="3.21875" style="109" customWidth="1"/>
    <col min="8" max="8" width="6.77734375" style="109" customWidth="1"/>
    <col min="9" max="9" width="31.44140625" style="175" customWidth="1"/>
    <col min="10" max="10" width="17" style="109" customWidth="1"/>
    <col min="11" max="11" width="2.33203125" style="174" customWidth="1"/>
    <col min="12" max="12" width="13.5546875" style="108" customWidth="1"/>
    <col min="13" max="13" width="11.6640625" style="109" bestFit="1" customWidth="1"/>
    <col min="14" max="16384" width="8.88671875" style="109"/>
  </cols>
  <sheetData>
    <row r="1" spans="1:13" ht="9.9499999999999993" customHeight="1">
      <c r="A1" s="105"/>
      <c r="B1" s="105"/>
      <c r="C1" s="105"/>
      <c r="D1" s="105"/>
      <c r="E1" s="105"/>
      <c r="F1" s="105"/>
      <c r="G1" s="105"/>
      <c r="H1" s="105"/>
      <c r="I1" s="106"/>
      <c r="J1" s="105"/>
      <c r="K1" s="107"/>
    </row>
    <row r="2" spans="1:13" ht="20.100000000000001" customHeight="1">
      <c r="A2" s="1126" t="s">
        <v>437</v>
      </c>
      <c r="B2" s="1126"/>
      <c r="C2" s="1126"/>
      <c r="D2" s="1126"/>
      <c r="E2" s="1126"/>
      <c r="F2" s="1126"/>
      <c r="G2" s="1126"/>
      <c r="H2" s="1126"/>
      <c r="I2" s="1126"/>
      <c r="J2" s="1126"/>
      <c r="K2" s="1126"/>
    </row>
    <row r="3" spans="1:13" ht="15" customHeight="1" thickBot="1">
      <c r="A3" s="1078" t="s">
        <v>62</v>
      </c>
      <c r="B3" s="1078"/>
      <c r="C3" s="1078"/>
      <c r="D3" s="1078"/>
      <c r="E3" s="1078"/>
      <c r="F3" s="1078"/>
      <c r="G3" s="1078"/>
      <c r="H3" s="1078"/>
      <c r="I3" s="1127"/>
      <c r="J3" s="1127"/>
      <c r="K3" s="1127"/>
    </row>
    <row r="4" spans="1:13" ht="15" customHeight="1">
      <c r="A4" s="1135" t="s">
        <v>5</v>
      </c>
      <c r="B4" s="1136"/>
      <c r="C4" s="1136"/>
      <c r="D4" s="1136"/>
      <c r="E4" s="1136"/>
      <c r="F4" s="1136"/>
      <c r="G4" s="1136"/>
      <c r="H4" s="1136"/>
      <c r="I4" s="1128" t="s">
        <v>106</v>
      </c>
      <c r="J4" s="1129"/>
      <c r="K4" s="1130"/>
    </row>
    <row r="5" spans="1:13" ht="30" customHeight="1">
      <c r="A5" s="110" t="s">
        <v>6</v>
      </c>
      <c r="B5" s="111" t="s">
        <v>7</v>
      </c>
      <c r="C5" s="1134" t="s">
        <v>8</v>
      </c>
      <c r="D5" s="1134"/>
      <c r="E5" s="104" t="s">
        <v>440</v>
      </c>
      <c r="F5" s="104" t="s">
        <v>435</v>
      </c>
      <c r="G5" s="1134" t="s">
        <v>107</v>
      </c>
      <c r="H5" s="1134"/>
      <c r="I5" s="1131"/>
      <c r="J5" s="1132"/>
      <c r="K5" s="1133"/>
      <c r="L5" s="108" t="s">
        <v>1052</v>
      </c>
    </row>
    <row r="6" spans="1:13" ht="14.45" customHeight="1">
      <c r="A6" s="1099" t="s">
        <v>108</v>
      </c>
      <c r="B6" s="1100"/>
      <c r="C6" s="1100"/>
      <c r="D6" s="1100"/>
      <c r="E6" s="112">
        <f>E7+E26+E55+E77+E50+E71</f>
        <v>3109860000</v>
      </c>
      <c r="F6" s="112">
        <f>F7+F26+F55+F77+F50+F71</f>
        <v>3024058500</v>
      </c>
      <c r="G6" s="1073">
        <f>E6-F6-1</f>
        <v>85801499</v>
      </c>
      <c r="H6" s="1073"/>
      <c r="I6" s="113"/>
      <c r="J6" s="114"/>
      <c r="K6" s="115"/>
    </row>
    <row r="7" spans="1:13" ht="14.45" customHeight="1">
      <c r="A7" s="1118" t="s">
        <v>109</v>
      </c>
      <c r="B7" s="1121" t="s">
        <v>110</v>
      </c>
      <c r="C7" s="1100" t="s">
        <v>111</v>
      </c>
      <c r="D7" s="1100"/>
      <c r="E7" s="112">
        <f>SUM(E8:E25)</f>
        <v>196231000</v>
      </c>
      <c r="F7" s="112">
        <f>SUM(F8:F25)</f>
        <v>221665000</v>
      </c>
      <c r="G7" s="1107">
        <f>E7-F7</f>
        <v>-25434000</v>
      </c>
      <c r="H7" s="1107"/>
      <c r="I7" s="113"/>
      <c r="J7" s="116"/>
      <c r="K7" s="115"/>
    </row>
    <row r="8" spans="1:13" ht="14.45" customHeight="1">
      <c r="A8" s="1119"/>
      <c r="B8" s="1122"/>
      <c r="C8" s="1100" t="s">
        <v>112</v>
      </c>
      <c r="D8" s="1100"/>
      <c r="E8" s="1074">
        <f>ROUNDUP(J9,-3)</f>
        <v>126240000</v>
      </c>
      <c r="F8" s="1074">
        <v>129600000</v>
      </c>
      <c r="G8" s="1107">
        <f>E8-F8</f>
        <v>-3360000</v>
      </c>
      <c r="H8" s="1107"/>
      <c r="I8" s="117" t="s">
        <v>1053</v>
      </c>
      <c r="J8" s="118">
        <v>126240000</v>
      </c>
      <c r="K8" s="119" t="s">
        <v>184</v>
      </c>
      <c r="L8" s="120"/>
    </row>
    <row r="9" spans="1:13" ht="14.45" customHeight="1">
      <c r="A9" s="1119"/>
      <c r="B9" s="1122"/>
      <c r="C9" s="1100"/>
      <c r="D9" s="1100"/>
      <c r="E9" s="1072"/>
      <c r="F9" s="1072"/>
      <c r="G9" s="1107"/>
      <c r="H9" s="1107"/>
      <c r="I9" s="73" t="s">
        <v>73</v>
      </c>
      <c r="J9" s="74">
        <f>SUM(J8:J8)</f>
        <v>126240000</v>
      </c>
      <c r="K9" s="75" t="s">
        <v>12</v>
      </c>
      <c r="L9" s="108">
        <v>125632171</v>
      </c>
      <c r="M9" s="764">
        <f>J9-L9</f>
        <v>607829</v>
      </c>
    </row>
    <row r="10" spans="1:13" ht="14.45" customHeight="1">
      <c r="A10" s="1119"/>
      <c r="B10" s="1122"/>
      <c r="C10" s="1101" t="s">
        <v>216</v>
      </c>
      <c r="D10" s="1102"/>
      <c r="E10" s="1074">
        <f>ROUNDUP(J11,-3)</f>
        <v>2700000</v>
      </c>
      <c r="F10" s="1074">
        <v>2550000</v>
      </c>
      <c r="G10" s="1107">
        <f>E10-F10</f>
        <v>150000</v>
      </c>
      <c r="H10" s="1107"/>
      <c r="I10" s="117" t="s">
        <v>1054</v>
      </c>
      <c r="J10" s="118">
        <v>2700000</v>
      </c>
      <c r="K10" s="119" t="s">
        <v>72</v>
      </c>
    </row>
    <row r="11" spans="1:13" ht="14.45" customHeight="1">
      <c r="A11" s="1119"/>
      <c r="B11" s="1122"/>
      <c r="C11" s="1103"/>
      <c r="D11" s="1104"/>
      <c r="E11" s="1072"/>
      <c r="F11" s="1072"/>
      <c r="G11" s="1107"/>
      <c r="H11" s="1107"/>
      <c r="I11" s="73" t="s">
        <v>16</v>
      </c>
      <c r="J11" s="74">
        <f>SUM(J10:J10)</f>
        <v>2700000</v>
      </c>
      <c r="K11" s="75" t="s">
        <v>12</v>
      </c>
      <c r="L11" s="108">
        <v>2647574</v>
      </c>
      <c r="M11" s="764">
        <f t="shared" ref="M11:M69" si="0">J11-L11</f>
        <v>52426</v>
      </c>
    </row>
    <row r="12" spans="1:13" ht="14.45" customHeight="1">
      <c r="A12" s="1119"/>
      <c r="B12" s="1122"/>
      <c r="C12" s="1100" t="s">
        <v>217</v>
      </c>
      <c r="D12" s="1100"/>
      <c r="E12" s="1074">
        <f>ROUNDUP(J13,-3)</f>
        <v>56406000</v>
      </c>
      <c r="F12" s="1074">
        <v>73185000</v>
      </c>
      <c r="G12" s="1107">
        <f>E12-F12</f>
        <v>-16779000</v>
      </c>
      <c r="H12" s="1107"/>
      <c r="I12" s="121" t="s">
        <v>1632</v>
      </c>
      <c r="J12" s="122">
        <v>56406000</v>
      </c>
      <c r="K12" s="123" t="s">
        <v>72</v>
      </c>
      <c r="M12" s="764"/>
    </row>
    <row r="13" spans="1:13" ht="14.45" customHeight="1">
      <c r="A13" s="1119"/>
      <c r="B13" s="1122"/>
      <c r="C13" s="1100"/>
      <c r="D13" s="1100"/>
      <c r="E13" s="1072"/>
      <c r="F13" s="1072"/>
      <c r="G13" s="1107"/>
      <c r="H13" s="1107"/>
      <c r="I13" s="124" t="s">
        <v>16</v>
      </c>
      <c r="J13" s="125">
        <f>SUM(J12)</f>
        <v>56406000</v>
      </c>
      <c r="K13" s="126" t="s">
        <v>237</v>
      </c>
      <c r="L13" s="108">
        <v>50200500</v>
      </c>
      <c r="M13" s="764">
        <f t="shared" si="0"/>
        <v>6205500</v>
      </c>
    </row>
    <row r="14" spans="1:13" ht="14.45" customHeight="1">
      <c r="A14" s="1119"/>
      <c r="B14" s="1122"/>
      <c r="C14" s="1101" t="s">
        <v>281</v>
      </c>
      <c r="D14" s="1102"/>
      <c r="E14" s="1074">
        <f>ROUNDUP(J15,-3)</f>
        <v>300000</v>
      </c>
      <c r="F14" s="1074">
        <v>300000</v>
      </c>
      <c r="G14" s="1095">
        <f>E14-F14</f>
        <v>0</v>
      </c>
      <c r="H14" s="1095"/>
      <c r="I14" s="127" t="s">
        <v>391</v>
      </c>
      <c r="J14" s="122">
        <v>300000</v>
      </c>
      <c r="K14" s="123" t="s">
        <v>72</v>
      </c>
      <c r="M14" s="764"/>
    </row>
    <row r="15" spans="1:13" ht="14.45" customHeight="1">
      <c r="A15" s="1119"/>
      <c r="B15" s="1122"/>
      <c r="C15" s="1103"/>
      <c r="D15" s="1104"/>
      <c r="E15" s="1072"/>
      <c r="F15" s="1072"/>
      <c r="G15" s="1095"/>
      <c r="H15" s="1095"/>
      <c r="I15" s="128" t="s">
        <v>16</v>
      </c>
      <c r="J15" s="125">
        <f>SUM(J14)</f>
        <v>300000</v>
      </c>
      <c r="K15" s="126" t="s">
        <v>12</v>
      </c>
      <c r="L15" s="108">
        <v>300000</v>
      </c>
      <c r="M15" s="764">
        <f t="shared" si="0"/>
        <v>0</v>
      </c>
    </row>
    <row r="16" spans="1:13" ht="14.45" customHeight="1">
      <c r="A16" s="1119"/>
      <c r="B16" s="1122"/>
      <c r="C16" s="1101" t="s">
        <v>218</v>
      </c>
      <c r="D16" s="1102"/>
      <c r="E16" s="1074">
        <f>ROUNDUP(J17,-3)</f>
        <v>1600000</v>
      </c>
      <c r="F16" s="1074">
        <v>1600000</v>
      </c>
      <c r="G16" s="1095">
        <f>E16-F16</f>
        <v>0</v>
      </c>
      <c r="H16" s="1095"/>
      <c r="I16" s="765" t="s">
        <v>421</v>
      </c>
      <c r="J16" s="122">
        <v>1600000</v>
      </c>
      <c r="K16" s="123" t="s">
        <v>72</v>
      </c>
      <c r="M16" s="764"/>
    </row>
    <row r="17" spans="1:13" ht="14.45" customHeight="1">
      <c r="A17" s="1119"/>
      <c r="B17" s="1122"/>
      <c r="C17" s="1103"/>
      <c r="D17" s="1104"/>
      <c r="E17" s="1072"/>
      <c r="F17" s="1072"/>
      <c r="G17" s="1095"/>
      <c r="H17" s="1095"/>
      <c r="I17" s="128" t="s">
        <v>198</v>
      </c>
      <c r="J17" s="125">
        <f>SUM(J16)</f>
        <v>1600000</v>
      </c>
      <c r="K17" s="126" t="s">
        <v>12</v>
      </c>
      <c r="L17" s="108">
        <v>1600000</v>
      </c>
      <c r="M17" s="764">
        <f t="shared" si="0"/>
        <v>0</v>
      </c>
    </row>
    <row r="18" spans="1:13" ht="14.45" customHeight="1">
      <c r="A18" s="1119"/>
      <c r="B18" s="1122"/>
      <c r="C18" s="1101" t="s">
        <v>250</v>
      </c>
      <c r="D18" s="1102"/>
      <c r="E18" s="1116">
        <f>ROUNDUP(J19,-3)</f>
        <v>0</v>
      </c>
      <c r="F18" s="1074">
        <v>150000</v>
      </c>
      <c r="G18" s="1107">
        <f>E18-F18</f>
        <v>-150000</v>
      </c>
      <c r="H18" s="1107"/>
      <c r="I18" s="765"/>
      <c r="J18" s="122"/>
      <c r="K18" s="123" t="s">
        <v>72</v>
      </c>
      <c r="M18" s="764">
        <f t="shared" si="0"/>
        <v>0</v>
      </c>
    </row>
    <row r="19" spans="1:13" ht="14.45" customHeight="1">
      <c r="A19" s="1119"/>
      <c r="B19" s="1122"/>
      <c r="C19" s="1103"/>
      <c r="D19" s="1104"/>
      <c r="E19" s="1117"/>
      <c r="F19" s="1072"/>
      <c r="G19" s="1107"/>
      <c r="H19" s="1107"/>
      <c r="I19" s="128" t="s">
        <v>198</v>
      </c>
      <c r="J19" s="129">
        <f>SUM(J18)</f>
        <v>0</v>
      </c>
      <c r="K19" s="130" t="s">
        <v>12</v>
      </c>
      <c r="M19" s="764"/>
    </row>
    <row r="20" spans="1:13" ht="14.45" customHeight="1">
      <c r="A20" s="1119"/>
      <c r="B20" s="1122"/>
      <c r="C20" s="1101" t="s">
        <v>434</v>
      </c>
      <c r="D20" s="1102"/>
      <c r="E20" s="1114">
        <f>ROUNDUP(J21,-3)</f>
        <v>3040000</v>
      </c>
      <c r="F20" s="1074">
        <v>3600000</v>
      </c>
      <c r="G20" s="1107">
        <f>E20-F20</f>
        <v>-560000</v>
      </c>
      <c r="H20" s="1107"/>
      <c r="I20" s="131" t="s">
        <v>1554</v>
      </c>
      <c r="J20" s="132">
        <v>3040000</v>
      </c>
      <c r="K20" s="100" t="s">
        <v>72</v>
      </c>
      <c r="L20" s="108">
        <v>2883970</v>
      </c>
      <c r="M20" s="764">
        <f t="shared" si="0"/>
        <v>156030</v>
      </c>
    </row>
    <row r="21" spans="1:13" ht="14.45" customHeight="1">
      <c r="A21" s="1119"/>
      <c r="B21" s="1122"/>
      <c r="C21" s="1103"/>
      <c r="D21" s="1104"/>
      <c r="E21" s="1115"/>
      <c r="F21" s="1072"/>
      <c r="G21" s="1107"/>
      <c r="H21" s="1107"/>
      <c r="I21" s="133" t="s">
        <v>77</v>
      </c>
      <c r="J21" s="134">
        <f>J20</f>
        <v>3040000</v>
      </c>
      <c r="K21" s="135" t="s">
        <v>12</v>
      </c>
      <c r="M21" s="764"/>
    </row>
    <row r="22" spans="1:13" ht="14.45" customHeight="1">
      <c r="A22" s="1119"/>
      <c r="B22" s="1122"/>
      <c r="C22" s="1101" t="s">
        <v>442</v>
      </c>
      <c r="D22" s="1102"/>
      <c r="E22" s="1114">
        <f>ROUNDUP(J23,-3)</f>
        <v>2640000</v>
      </c>
      <c r="F22" s="1074">
        <v>7680000</v>
      </c>
      <c r="G22" s="1107">
        <f>E22-F22</f>
        <v>-5040000</v>
      </c>
      <c r="H22" s="1107"/>
      <c r="I22" s="136" t="s">
        <v>1556</v>
      </c>
      <c r="J22" s="137">
        <v>2640000</v>
      </c>
      <c r="K22" s="123" t="s">
        <v>72</v>
      </c>
      <c r="M22" s="764"/>
    </row>
    <row r="23" spans="1:13" ht="14.45" customHeight="1">
      <c r="A23" s="1119"/>
      <c r="B23" s="1122"/>
      <c r="C23" s="1123"/>
      <c r="D23" s="1124"/>
      <c r="E23" s="1125"/>
      <c r="F23" s="1072"/>
      <c r="G23" s="1107"/>
      <c r="H23" s="1107"/>
      <c r="I23" s="138" t="s">
        <v>16</v>
      </c>
      <c r="J23" s="139">
        <f>SUM(J22)</f>
        <v>2640000</v>
      </c>
      <c r="K23" s="130" t="s">
        <v>12</v>
      </c>
      <c r="L23" s="108">
        <v>2378020</v>
      </c>
      <c r="M23" s="764">
        <f t="shared" si="0"/>
        <v>261980</v>
      </c>
    </row>
    <row r="24" spans="1:13" ht="14.45" customHeight="1">
      <c r="A24" s="1119"/>
      <c r="B24" s="1122"/>
      <c r="C24" s="1101" t="s">
        <v>441</v>
      </c>
      <c r="D24" s="1102"/>
      <c r="E24" s="1114">
        <f>ROUNDUP(J25,-3)</f>
        <v>3305000</v>
      </c>
      <c r="F24" s="1074">
        <v>3000000</v>
      </c>
      <c r="G24" s="1107">
        <f>E24-F24</f>
        <v>305000</v>
      </c>
      <c r="H24" s="1107"/>
      <c r="I24" s="131" t="s">
        <v>1140</v>
      </c>
      <c r="J24" s="132">
        <v>3305000</v>
      </c>
      <c r="K24" s="140" t="s">
        <v>72</v>
      </c>
      <c r="M24" s="764"/>
    </row>
    <row r="25" spans="1:13" ht="14.45" customHeight="1">
      <c r="A25" s="1120"/>
      <c r="B25" s="1105"/>
      <c r="C25" s="1103"/>
      <c r="D25" s="1104"/>
      <c r="E25" s="1115"/>
      <c r="F25" s="1072"/>
      <c r="G25" s="1107"/>
      <c r="H25" s="1107"/>
      <c r="I25" s="133" t="s">
        <v>16</v>
      </c>
      <c r="J25" s="141">
        <f>SUM(J24)</f>
        <v>3305000</v>
      </c>
      <c r="K25" s="142" t="s">
        <v>12</v>
      </c>
      <c r="L25" s="108">
        <v>1094000</v>
      </c>
      <c r="M25" s="764">
        <f t="shared" si="0"/>
        <v>2211000</v>
      </c>
    </row>
    <row r="26" spans="1:13" ht="14.45" customHeight="1">
      <c r="A26" s="1099" t="s">
        <v>114</v>
      </c>
      <c r="B26" s="1100" t="s">
        <v>115</v>
      </c>
      <c r="C26" s="1100" t="s">
        <v>111</v>
      </c>
      <c r="D26" s="1100"/>
      <c r="E26" s="143">
        <f>SUM(E27:E49)</f>
        <v>2692408000</v>
      </c>
      <c r="F26" s="143">
        <f>SUM(F27:F49)</f>
        <v>2625504500</v>
      </c>
      <c r="G26" s="1107">
        <f>E26-F26-1</f>
        <v>66903499</v>
      </c>
      <c r="H26" s="1107"/>
      <c r="I26" s="113"/>
      <c r="J26" s="116"/>
      <c r="K26" s="115"/>
      <c r="M26" s="764">
        <f t="shared" si="0"/>
        <v>0</v>
      </c>
    </row>
    <row r="27" spans="1:13" ht="14.45" customHeight="1">
      <c r="A27" s="1099"/>
      <c r="B27" s="1100"/>
      <c r="C27" s="1101" t="s">
        <v>194</v>
      </c>
      <c r="D27" s="1102"/>
      <c r="E27" s="1074">
        <f>ROUNDUP(J28,-3)</f>
        <v>766077000</v>
      </c>
      <c r="F27" s="1074">
        <v>766077000</v>
      </c>
      <c r="G27" s="1110">
        <v>0</v>
      </c>
      <c r="H27" s="1111"/>
      <c r="I27" s="44" t="s">
        <v>248</v>
      </c>
      <c r="J27" s="56">
        <v>766077000</v>
      </c>
      <c r="K27" s="45" t="s">
        <v>184</v>
      </c>
      <c r="L27" s="108">
        <v>766077000</v>
      </c>
      <c r="M27" s="764">
        <f t="shared" si="0"/>
        <v>0</v>
      </c>
    </row>
    <row r="28" spans="1:13" ht="14.45" customHeight="1">
      <c r="A28" s="1099"/>
      <c r="B28" s="1100"/>
      <c r="C28" s="1103"/>
      <c r="D28" s="1104"/>
      <c r="E28" s="1072"/>
      <c r="F28" s="1072"/>
      <c r="G28" s="1112"/>
      <c r="H28" s="1113"/>
      <c r="I28" s="29" t="s">
        <v>113</v>
      </c>
      <c r="J28" s="57">
        <f>SUM(J27)</f>
        <v>766077000</v>
      </c>
      <c r="K28" s="30" t="s">
        <v>12</v>
      </c>
      <c r="M28" s="764"/>
    </row>
    <row r="29" spans="1:13" ht="14.45" customHeight="1">
      <c r="A29" s="1099"/>
      <c r="B29" s="1100"/>
      <c r="C29" s="1100" t="s">
        <v>116</v>
      </c>
      <c r="D29" s="1100"/>
      <c r="E29" s="1073">
        <f>ROUNDUP(J37,-3)</f>
        <v>1159797000</v>
      </c>
      <c r="F29" s="1074">
        <v>1115803500</v>
      </c>
      <c r="G29" s="1107">
        <f>E29-F29-1</f>
        <v>43993499</v>
      </c>
      <c r="H29" s="1107"/>
      <c r="I29" s="144" t="s">
        <v>386</v>
      </c>
      <c r="J29" s="145">
        <v>563123000</v>
      </c>
      <c r="K29" s="31" t="s">
        <v>208</v>
      </c>
      <c r="L29" s="108">
        <v>563123000</v>
      </c>
      <c r="M29" s="764">
        <f t="shared" si="0"/>
        <v>0</v>
      </c>
    </row>
    <row r="30" spans="1:13" ht="14.45" customHeight="1">
      <c r="A30" s="1099"/>
      <c r="B30" s="1100"/>
      <c r="C30" s="1100"/>
      <c r="D30" s="1100"/>
      <c r="E30" s="1073"/>
      <c r="F30" s="1097"/>
      <c r="G30" s="1107"/>
      <c r="H30" s="1107"/>
      <c r="I30" s="32" t="s">
        <v>387</v>
      </c>
      <c r="J30" s="58">
        <v>100983000</v>
      </c>
      <c r="K30" s="221" t="s">
        <v>72</v>
      </c>
      <c r="L30" s="108">
        <v>100983000</v>
      </c>
      <c r="M30" s="764">
        <f t="shared" si="0"/>
        <v>0</v>
      </c>
    </row>
    <row r="31" spans="1:13" ht="14.45" customHeight="1">
      <c r="A31" s="1099"/>
      <c r="B31" s="1100"/>
      <c r="C31" s="1100"/>
      <c r="D31" s="1100"/>
      <c r="E31" s="1073"/>
      <c r="F31" s="1097"/>
      <c r="G31" s="1107"/>
      <c r="H31" s="1107"/>
      <c r="I31" s="32" t="s">
        <v>411</v>
      </c>
      <c r="J31" s="58">
        <v>2160000</v>
      </c>
      <c r="K31" s="221" t="s">
        <v>72</v>
      </c>
      <c r="L31" s="108">
        <v>2160000</v>
      </c>
      <c r="M31" s="764">
        <f t="shared" si="0"/>
        <v>0</v>
      </c>
    </row>
    <row r="32" spans="1:13" ht="14.45" customHeight="1">
      <c r="A32" s="1099"/>
      <c r="B32" s="1100"/>
      <c r="C32" s="1100"/>
      <c r="D32" s="1100"/>
      <c r="E32" s="1073"/>
      <c r="F32" s="1097"/>
      <c r="G32" s="1107"/>
      <c r="H32" s="1107"/>
      <c r="I32" s="32" t="s">
        <v>410</v>
      </c>
      <c r="J32" s="58">
        <v>21542000</v>
      </c>
      <c r="K32" s="33" t="s">
        <v>72</v>
      </c>
      <c r="L32" s="108">
        <v>21542000</v>
      </c>
      <c r="M32" s="764">
        <f t="shared" si="0"/>
        <v>0</v>
      </c>
    </row>
    <row r="33" spans="1:13" ht="14.45" customHeight="1">
      <c r="A33" s="1099"/>
      <c r="B33" s="1100"/>
      <c r="C33" s="1100"/>
      <c r="D33" s="1100"/>
      <c r="E33" s="1073"/>
      <c r="F33" s="1097"/>
      <c r="G33" s="1107"/>
      <c r="H33" s="1107"/>
      <c r="I33" s="32" t="s">
        <v>215</v>
      </c>
      <c r="J33" s="220">
        <v>33950000</v>
      </c>
      <c r="K33" s="221" t="s">
        <v>72</v>
      </c>
      <c r="L33" s="222">
        <v>33950000</v>
      </c>
      <c r="M33" s="764">
        <f t="shared" si="0"/>
        <v>0</v>
      </c>
    </row>
    <row r="34" spans="1:13" ht="14.45" customHeight="1">
      <c r="A34" s="1099"/>
      <c r="B34" s="1100"/>
      <c r="C34" s="1100"/>
      <c r="D34" s="1100"/>
      <c r="E34" s="1073"/>
      <c r="F34" s="1097"/>
      <c r="G34" s="1107"/>
      <c r="H34" s="1107"/>
      <c r="I34" s="32" t="s">
        <v>432</v>
      </c>
      <c r="J34" s="58">
        <v>25000000</v>
      </c>
      <c r="K34" s="33" t="s">
        <v>72</v>
      </c>
      <c r="L34" s="108">
        <v>15412820</v>
      </c>
      <c r="M34" s="764">
        <f t="shared" si="0"/>
        <v>9587180</v>
      </c>
    </row>
    <row r="35" spans="1:13" ht="14.45" customHeight="1">
      <c r="A35" s="1099"/>
      <c r="B35" s="1100"/>
      <c r="C35" s="1100"/>
      <c r="D35" s="1100"/>
      <c r="E35" s="1073"/>
      <c r="F35" s="1097"/>
      <c r="G35" s="1107"/>
      <c r="H35" s="1107"/>
      <c r="I35" s="146" t="s">
        <v>249</v>
      </c>
      <c r="J35" s="147">
        <v>383038500</v>
      </c>
      <c r="K35" s="148" t="s">
        <v>133</v>
      </c>
      <c r="L35" s="108">
        <v>383038500</v>
      </c>
      <c r="M35" s="764">
        <f t="shared" si="0"/>
        <v>0</v>
      </c>
    </row>
    <row r="36" spans="1:13" ht="14.45" customHeight="1">
      <c r="A36" s="1099"/>
      <c r="B36" s="1100"/>
      <c r="C36" s="1100"/>
      <c r="D36" s="1100"/>
      <c r="E36" s="1073"/>
      <c r="F36" s="1097"/>
      <c r="G36" s="1107"/>
      <c r="H36" s="1107"/>
      <c r="I36" s="146" t="s">
        <v>1059</v>
      </c>
      <c r="J36" s="147">
        <v>30000000</v>
      </c>
      <c r="K36" s="148" t="s">
        <v>208</v>
      </c>
      <c r="L36" s="108">
        <v>30000000</v>
      </c>
      <c r="M36" s="764">
        <f t="shared" si="0"/>
        <v>0</v>
      </c>
    </row>
    <row r="37" spans="1:13" ht="14.45" customHeight="1">
      <c r="A37" s="1099"/>
      <c r="B37" s="1100"/>
      <c r="C37" s="1100"/>
      <c r="D37" s="1100"/>
      <c r="E37" s="1073"/>
      <c r="F37" s="1072"/>
      <c r="G37" s="1107"/>
      <c r="H37" s="1107"/>
      <c r="I37" s="29" t="s">
        <v>113</v>
      </c>
      <c r="J37" s="57">
        <f>SUM(J29:J36)</f>
        <v>1159796500</v>
      </c>
      <c r="K37" s="30" t="s">
        <v>12</v>
      </c>
      <c r="M37" s="764"/>
    </row>
    <row r="38" spans="1:13" ht="14.45" customHeight="1">
      <c r="A38" s="1099"/>
      <c r="B38" s="1100"/>
      <c r="C38" s="1100" t="s">
        <v>117</v>
      </c>
      <c r="D38" s="1100"/>
      <c r="E38" s="1073">
        <f>ROUNDUP(J43,-3)</f>
        <v>710305000</v>
      </c>
      <c r="F38" s="1074">
        <v>704652000</v>
      </c>
      <c r="G38" s="1107">
        <f>E38-F38</f>
        <v>5653000</v>
      </c>
      <c r="H38" s="1107"/>
      <c r="I38" s="144" t="s">
        <v>388</v>
      </c>
      <c r="J38" s="145">
        <v>241338000</v>
      </c>
      <c r="K38" s="31" t="s">
        <v>202</v>
      </c>
      <c r="L38" s="108">
        <v>241338000</v>
      </c>
      <c r="M38" s="764">
        <f t="shared" si="0"/>
        <v>0</v>
      </c>
    </row>
    <row r="39" spans="1:13" ht="14.45" customHeight="1">
      <c r="A39" s="1099"/>
      <c r="B39" s="1100"/>
      <c r="C39" s="1100"/>
      <c r="D39" s="1100"/>
      <c r="E39" s="1073"/>
      <c r="F39" s="1097"/>
      <c r="G39" s="1107"/>
      <c r="H39" s="1107"/>
      <c r="I39" s="32" t="s">
        <v>389</v>
      </c>
      <c r="J39" s="58">
        <v>43278000</v>
      </c>
      <c r="K39" s="31" t="s">
        <v>72</v>
      </c>
      <c r="L39" s="108">
        <v>43278000</v>
      </c>
      <c r="M39" s="764">
        <f t="shared" si="0"/>
        <v>0</v>
      </c>
    </row>
    <row r="40" spans="1:13" ht="14.45" customHeight="1">
      <c r="A40" s="1099"/>
      <c r="B40" s="1100"/>
      <c r="C40" s="1100"/>
      <c r="D40" s="1100"/>
      <c r="E40" s="1073"/>
      <c r="F40" s="1097"/>
      <c r="G40" s="1107"/>
      <c r="H40" s="1107"/>
      <c r="I40" s="32" t="s">
        <v>390</v>
      </c>
      <c r="J40" s="58">
        <v>39650000</v>
      </c>
      <c r="K40" s="33" t="s">
        <v>72</v>
      </c>
      <c r="L40" s="108">
        <v>39650000</v>
      </c>
      <c r="M40" s="764">
        <f t="shared" si="0"/>
        <v>0</v>
      </c>
    </row>
    <row r="41" spans="1:13" ht="14.45" customHeight="1">
      <c r="A41" s="1099"/>
      <c r="B41" s="1100"/>
      <c r="C41" s="1100"/>
      <c r="D41" s="1100"/>
      <c r="E41" s="1073"/>
      <c r="F41" s="1097"/>
      <c r="G41" s="1107"/>
      <c r="H41" s="1107"/>
      <c r="I41" s="32" t="s">
        <v>430</v>
      </c>
      <c r="J41" s="58">
        <v>3000000</v>
      </c>
      <c r="K41" s="33" t="s">
        <v>72</v>
      </c>
      <c r="L41" s="108">
        <v>2489320</v>
      </c>
      <c r="M41" s="764">
        <f t="shared" si="0"/>
        <v>510680</v>
      </c>
    </row>
    <row r="42" spans="1:13" ht="14.45" customHeight="1">
      <c r="A42" s="1099"/>
      <c r="B42" s="1100"/>
      <c r="C42" s="1100"/>
      <c r="D42" s="1100"/>
      <c r="E42" s="1073"/>
      <c r="F42" s="1097"/>
      <c r="G42" s="1107"/>
      <c r="H42" s="1107"/>
      <c r="I42" s="149" t="s">
        <v>248</v>
      </c>
      <c r="J42" s="150">
        <v>383038500</v>
      </c>
      <c r="K42" s="151" t="s">
        <v>12</v>
      </c>
      <c r="L42" s="108">
        <v>383038500</v>
      </c>
      <c r="M42" s="764">
        <f t="shared" si="0"/>
        <v>0</v>
      </c>
    </row>
    <row r="43" spans="1:13" ht="14.45" customHeight="1">
      <c r="A43" s="1099"/>
      <c r="B43" s="1100"/>
      <c r="C43" s="1100"/>
      <c r="D43" s="1100"/>
      <c r="E43" s="1073"/>
      <c r="F43" s="1072"/>
      <c r="G43" s="1107"/>
      <c r="H43" s="1107"/>
      <c r="I43" s="73" t="s">
        <v>84</v>
      </c>
      <c r="J43" s="74">
        <f>SUM(J38:J42)</f>
        <v>710304500</v>
      </c>
      <c r="K43" s="75" t="s">
        <v>12</v>
      </c>
      <c r="M43" s="764"/>
    </row>
    <row r="44" spans="1:13" ht="14.45" customHeight="1">
      <c r="A44" s="1099"/>
      <c r="B44" s="1100"/>
      <c r="C44" s="1100" t="s">
        <v>280</v>
      </c>
      <c r="D44" s="1100"/>
      <c r="E44" s="1073">
        <f>ROUNDUP(J49,-3)</f>
        <v>56229000</v>
      </c>
      <c r="F44" s="1074">
        <v>38972000</v>
      </c>
      <c r="G44" s="1073">
        <f>E44-F44</f>
        <v>17257000</v>
      </c>
      <c r="H44" s="1073"/>
      <c r="I44" s="98" t="s">
        <v>223</v>
      </c>
      <c r="J44" s="99">
        <v>960000</v>
      </c>
      <c r="K44" s="100" t="s">
        <v>72</v>
      </c>
      <c r="L44" s="120">
        <v>960000</v>
      </c>
      <c r="M44" s="764">
        <f t="shared" si="0"/>
        <v>0</v>
      </c>
    </row>
    <row r="45" spans="1:13" ht="14.45" customHeight="1">
      <c r="A45" s="1099"/>
      <c r="B45" s="1100"/>
      <c r="C45" s="1100"/>
      <c r="D45" s="1100"/>
      <c r="E45" s="1073"/>
      <c r="F45" s="1097"/>
      <c r="G45" s="1073"/>
      <c r="H45" s="1073"/>
      <c r="I45" s="152" t="s">
        <v>433</v>
      </c>
      <c r="J45" s="153">
        <v>18912000</v>
      </c>
      <c r="K45" s="102" t="s">
        <v>72</v>
      </c>
      <c r="L45" s="154">
        <v>13567300</v>
      </c>
      <c r="M45" s="764">
        <f t="shared" si="0"/>
        <v>5344700</v>
      </c>
    </row>
    <row r="46" spans="1:13" ht="14.45" customHeight="1">
      <c r="A46" s="1099"/>
      <c r="B46" s="1100"/>
      <c r="C46" s="1100"/>
      <c r="D46" s="1100"/>
      <c r="E46" s="1073"/>
      <c r="F46" s="1097"/>
      <c r="G46" s="1073"/>
      <c r="H46" s="1073"/>
      <c r="I46" s="155" t="s">
        <v>431</v>
      </c>
      <c r="J46" s="156">
        <v>7700000</v>
      </c>
      <c r="K46" s="101" t="s">
        <v>72</v>
      </c>
      <c r="L46" s="154">
        <v>7700000</v>
      </c>
      <c r="M46" s="764">
        <f t="shared" si="0"/>
        <v>0</v>
      </c>
    </row>
    <row r="47" spans="1:13" ht="14.45" customHeight="1">
      <c r="A47" s="1099"/>
      <c r="B47" s="1100"/>
      <c r="C47" s="1100"/>
      <c r="D47" s="1100"/>
      <c r="E47" s="1073"/>
      <c r="F47" s="1097"/>
      <c r="G47" s="1073"/>
      <c r="H47" s="1073"/>
      <c r="I47" s="77" t="s">
        <v>279</v>
      </c>
      <c r="J47" s="78">
        <v>13656850</v>
      </c>
      <c r="K47" s="79" t="s">
        <v>133</v>
      </c>
      <c r="L47" s="154">
        <v>10356850</v>
      </c>
      <c r="M47" s="764">
        <f t="shared" si="0"/>
        <v>3300000</v>
      </c>
    </row>
    <row r="48" spans="1:13" ht="14.45" customHeight="1">
      <c r="A48" s="1099"/>
      <c r="B48" s="1100"/>
      <c r="C48" s="1100"/>
      <c r="D48" s="1100"/>
      <c r="E48" s="1073"/>
      <c r="F48" s="1097"/>
      <c r="G48" s="1073"/>
      <c r="H48" s="1073"/>
      <c r="I48" s="77" t="s">
        <v>1060</v>
      </c>
      <c r="J48" s="78">
        <v>15000000</v>
      </c>
      <c r="K48" s="79" t="s">
        <v>278</v>
      </c>
      <c r="L48" s="154">
        <v>12660540</v>
      </c>
      <c r="M48" s="764">
        <f t="shared" si="0"/>
        <v>2339460</v>
      </c>
    </row>
    <row r="49" spans="1:13" ht="14.45" customHeight="1">
      <c r="A49" s="1099"/>
      <c r="B49" s="1100"/>
      <c r="C49" s="1100"/>
      <c r="D49" s="1100"/>
      <c r="E49" s="1073"/>
      <c r="F49" s="1072"/>
      <c r="G49" s="1073"/>
      <c r="H49" s="1073"/>
      <c r="I49" s="73" t="s">
        <v>84</v>
      </c>
      <c r="J49" s="74">
        <f>SUM(J44:J48)</f>
        <v>56228850</v>
      </c>
      <c r="K49" s="75" t="s">
        <v>12</v>
      </c>
      <c r="M49" s="764"/>
    </row>
    <row r="50" spans="1:13" ht="14.45" customHeight="1">
      <c r="A50" s="1099" t="s">
        <v>118</v>
      </c>
      <c r="B50" s="1100" t="s">
        <v>118</v>
      </c>
      <c r="C50" s="1100" t="s">
        <v>111</v>
      </c>
      <c r="D50" s="1100"/>
      <c r="E50" s="112">
        <f>E51+E53</f>
        <v>4220000</v>
      </c>
      <c r="F50" s="112">
        <f>F51+F53</f>
        <v>10000000</v>
      </c>
      <c r="G50" s="1107">
        <f>E50-F50</f>
        <v>-5780000</v>
      </c>
      <c r="H50" s="1107"/>
      <c r="I50" s="157"/>
      <c r="J50" s="158"/>
      <c r="K50" s="159"/>
      <c r="M50" s="764">
        <f t="shared" si="0"/>
        <v>0</v>
      </c>
    </row>
    <row r="51" spans="1:13" ht="14.45" customHeight="1">
      <c r="A51" s="1099"/>
      <c r="B51" s="1100"/>
      <c r="C51" s="1139" t="s">
        <v>204</v>
      </c>
      <c r="D51" s="1140"/>
      <c r="E51" s="1090">
        <f>ROUNDUP(J52,-3)</f>
        <v>2000000</v>
      </c>
      <c r="F51" s="1090">
        <v>10000000</v>
      </c>
      <c r="G51" s="1109">
        <f>E51-F51</f>
        <v>-8000000</v>
      </c>
      <c r="H51" s="1109"/>
      <c r="I51" s="900" t="s">
        <v>203</v>
      </c>
      <c r="J51" s="901">
        <v>2000000</v>
      </c>
      <c r="K51" s="45" t="s">
        <v>12</v>
      </c>
      <c r="L51" s="108">
        <v>2000000</v>
      </c>
      <c r="M51" s="764">
        <f t="shared" si="0"/>
        <v>0</v>
      </c>
    </row>
    <row r="52" spans="1:13" ht="14.45" customHeight="1">
      <c r="A52" s="1099"/>
      <c r="B52" s="1100"/>
      <c r="C52" s="1141"/>
      <c r="D52" s="1142"/>
      <c r="E52" s="1091"/>
      <c r="F52" s="1091"/>
      <c r="G52" s="1109"/>
      <c r="H52" s="1109"/>
      <c r="I52" s="902" t="s">
        <v>77</v>
      </c>
      <c r="J52" s="903">
        <f>J51</f>
        <v>2000000</v>
      </c>
      <c r="K52" s="130" t="s">
        <v>12</v>
      </c>
      <c r="M52" s="764"/>
    </row>
    <row r="53" spans="1:13" ht="14.45" customHeight="1">
      <c r="A53" s="1099"/>
      <c r="B53" s="1100"/>
      <c r="C53" s="1145" t="s">
        <v>131</v>
      </c>
      <c r="D53" s="1145"/>
      <c r="E53" s="1090">
        <f>ROUNDUP(J54,-3)</f>
        <v>2220000</v>
      </c>
      <c r="F53" s="1137">
        <v>0</v>
      </c>
      <c r="G53" s="1109">
        <f>E53-F53</f>
        <v>2220000</v>
      </c>
      <c r="H53" s="1109"/>
      <c r="I53" s="900" t="s">
        <v>206</v>
      </c>
      <c r="J53" s="904">
        <v>2220000</v>
      </c>
      <c r="K53" s="160" t="s">
        <v>12</v>
      </c>
      <c r="M53" s="764">
        <f t="shared" si="0"/>
        <v>2220000</v>
      </c>
    </row>
    <row r="54" spans="1:13" ht="14.45" customHeight="1">
      <c r="A54" s="1099"/>
      <c r="B54" s="1100"/>
      <c r="C54" s="1145"/>
      <c r="D54" s="1145"/>
      <c r="E54" s="1091"/>
      <c r="F54" s="1138"/>
      <c r="G54" s="1109"/>
      <c r="H54" s="1109"/>
      <c r="I54" s="905" t="s">
        <v>77</v>
      </c>
      <c r="J54" s="906">
        <f>J53</f>
        <v>2220000</v>
      </c>
      <c r="K54" s="161" t="s">
        <v>12</v>
      </c>
      <c r="M54" s="764"/>
    </row>
    <row r="55" spans="1:13" ht="14.45" customHeight="1">
      <c r="A55" s="1118" t="s">
        <v>97</v>
      </c>
      <c r="B55" s="1121" t="s">
        <v>98</v>
      </c>
      <c r="C55" s="1100" t="s">
        <v>99</v>
      </c>
      <c r="D55" s="1100"/>
      <c r="E55" s="112">
        <f>SUM(E56:E66)</f>
        <v>173632000</v>
      </c>
      <c r="F55" s="112">
        <f>SUM(F56:F66)</f>
        <v>117320000</v>
      </c>
      <c r="G55" s="1107">
        <f>E55-F55</f>
        <v>56312000</v>
      </c>
      <c r="H55" s="1107"/>
      <c r="I55" s="113"/>
      <c r="J55" s="116"/>
      <c r="K55" s="115"/>
      <c r="M55" s="764">
        <f t="shared" si="0"/>
        <v>0</v>
      </c>
    </row>
    <row r="56" spans="1:13" ht="14.45" customHeight="1">
      <c r="A56" s="1119"/>
      <c r="B56" s="1122"/>
      <c r="C56" s="1100" t="s">
        <v>100</v>
      </c>
      <c r="D56" s="1100"/>
      <c r="E56" s="1073">
        <f>ROUNDUP(J64,-3)</f>
        <v>152632000</v>
      </c>
      <c r="F56" s="1074">
        <v>107320000</v>
      </c>
      <c r="G56" s="1107">
        <f>E56-F56</f>
        <v>45312000</v>
      </c>
      <c r="H56" s="1107"/>
      <c r="I56" s="872" t="s">
        <v>238</v>
      </c>
      <c r="J56" s="132">
        <v>6000000</v>
      </c>
      <c r="K56" s="873" t="s">
        <v>72</v>
      </c>
      <c r="L56" s="874">
        <v>5389208</v>
      </c>
      <c r="M56" s="764">
        <f t="shared" si="0"/>
        <v>610792</v>
      </c>
    </row>
    <row r="57" spans="1:13" ht="14.45" customHeight="1">
      <c r="A57" s="1119"/>
      <c r="B57" s="1122"/>
      <c r="C57" s="1100"/>
      <c r="D57" s="1100"/>
      <c r="E57" s="1073"/>
      <c r="F57" s="1097"/>
      <c r="G57" s="1107"/>
      <c r="H57" s="1107"/>
      <c r="I57" s="936" t="s">
        <v>424</v>
      </c>
      <c r="J57" s="122">
        <v>100000000</v>
      </c>
      <c r="K57" s="123" t="s">
        <v>72</v>
      </c>
      <c r="L57" s="108">
        <v>100000000</v>
      </c>
      <c r="M57" s="764">
        <f t="shared" si="0"/>
        <v>0</v>
      </c>
    </row>
    <row r="58" spans="1:13" ht="14.45" customHeight="1">
      <c r="A58" s="1119"/>
      <c r="B58" s="1122"/>
      <c r="C58" s="1100"/>
      <c r="D58" s="1100"/>
      <c r="E58" s="1073"/>
      <c r="F58" s="1097"/>
      <c r="G58" s="1107"/>
      <c r="H58" s="1107"/>
      <c r="I58" s="936" t="s">
        <v>443</v>
      </c>
      <c r="J58" s="122">
        <v>1000000</v>
      </c>
      <c r="K58" s="123" t="s">
        <v>72</v>
      </c>
      <c r="L58" s="108">
        <v>1000000</v>
      </c>
      <c r="M58" s="764">
        <f t="shared" si="0"/>
        <v>0</v>
      </c>
    </row>
    <row r="59" spans="1:13" ht="14.45" customHeight="1">
      <c r="A59" s="1119"/>
      <c r="B59" s="1122"/>
      <c r="C59" s="1100"/>
      <c r="D59" s="1100"/>
      <c r="E59" s="1073"/>
      <c r="F59" s="1097"/>
      <c r="G59" s="1107"/>
      <c r="H59" s="1107"/>
      <c r="I59" s="936" t="s">
        <v>1061</v>
      </c>
      <c r="J59" s="122">
        <v>18361700</v>
      </c>
      <c r="K59" s="123" t="s">
        <v>72</v>
      </c>
      <c r="L59" s="108">
        <v>18361700</v>
      </c>
      <c r="M59" s="764">
        <f t="shared" si="0"/>
        <v>0</v>
      </c>
    </row>
    <row r="60" spans="1:13" ht="14.45" customHeight="1">
      <c r="A60" s="1119"/>
      <c r="B60" s="1122"/>
      <c r="C60" s="1100"/>
      <c r="D60" s="1100"/>
      <c r="E60" s="1073"/>
      <c r="F60" s="1097"/>
      <c r="G60" s="1107"/>
      <c r="H60" s="1107"/>
      <c r="I60" s="936" t="s">
        <v>1057</v>
      </c>
      <c r="J60" s="122">
        <v>120000</v>
      </c>
      <c r="K60" s="123" t="s">
        <v>72</v>
      </c>
      <c r="L60" s="108">
        <v>120000</v>
      </c>
      <c r="M60" s="764">
        <f t="shared" si="0"/>
        <v>0</v>
      </c>
    </row>
    <row r="61" spans="1:13" ht="14.45" customHeight="1">
      <c r="A61" s="1119"/>
      <c r="B61" s="1122"/>
      <c r="C61" s="1100"/>
      <c r="D61" s="1100"/>
      <c r="E61" s="1073"/>
      <c r="F61" s="1097"/>
      <c r="G61" s="1107"/>
      <c r="H61" s="1107"/>
      <c r="I61" s="936" t="s">
        <v>1058</v>
      </c>
      <c r="J61" s="122">
        <v>7150000</v>
      </c>
      <c r="K61" s="123" t="s">
        <v>72</v>
      </c>
      <c r="L61" s="108">
        <v>7150000</v>
      </c>
      <c r="M61" s="764">
        <f t="shared" si="0"/>
        <v>0</v>
      </c>
    </row>
    <row r="62" spans="1:13" ht="14.45" customHeight="1">
      <c r="A62" s="1119"/>
      <c r="B62" s="1122"/>
      <c r="C62" s="1100"/>
      <c r="D62" s="1100"/>
      <c r="E62" s="1073"/>
      <c r="F62" s="1097"/>
      <c r="G62" s="1107"/>
      <c r="H62" s="1107"/>
      <c r="I62" s="936" t="s">
        <v>1055</v>
      </c>
      <c r="J62" s="122">
        <v>17000000</v>
      </c>
      <c r="K62" s="123" t="s">
        <v>72</v>
      </c>
      <c r="L62" s="108">
        <v>17000000</v>
      </c>
      <c r="M62" s="764">
        <f t="shared" si="0"/>
        <v>0</v>
      </c>
    </row>
    <row r="63" spans="1:13" ht="14.45" customHeight="1">
      <c r="A63" s="1119"/>
      <c r="B63" s="1122"/>
      <c r="C63" s="1100"/>
      <c r="D63" s="1100"/>
      <c r="E63" s="1073"/>
      <c r="F63" s="1097"/>
      <c r="G63" s="1107"/>
      <c r="H63" s="1107"/>
      <c r="I63" s="149" t="s">
        <v>1056</v>
      </c>
      <c r="J63" s="150">
        <v>3000000</v>
      </c>
      <c r="K63" s="151" t="s">
        <v>72</v>
      </c>
      <c r="M63" s="764">
        <f t="shared" si="0"/>
        <v>3000000</v>
      </c>
    </row>
    <row r="64" spans="1:13" ht="14.45" customHeight="1">
      <c r="A64" s="1119"/>
      <c r="B64" s="1122"/>
      <c r="C64" s="1100"/>
      <c r="D64" s="1100"/>
      <c r="E64" s="1073"/>
      <c r="F64" s="1072"/>
      <c r="G64" s="1107"/>
      <c r="H64" s="1107"/>
      <c r="I64" s="73" t="s">
        <v>16</v>
      </c>
      <c r="J64" s="74">
        <f>SUM(J56:J63)</f>
        <v>152631700</v>
      </c>
      <c r="K64" s="75" t="s">
        <v>12</v>
      </c>
      <c r="M64" s="764"/>
    </row>
    <row r="65" spans="1:14" ht="14.45" customHeight="1">
      <c r="A65" s="1119"/>
      <c r="B65" s="1122"/>
      <c r="C65" s="1105" t="s">
        <v>104</v>
      </c>
      <c r="D65" s="1105"/>
      <c r="E65" s="1072">
        <f>ROUNDUP(J66,-3)</f>
        <v>21000000</v>
      </c>
      <c r="F65" s="1074">
        <v>10000000</v>
      </c>
      <c r="G65" s="1107">
        <f>E65-F65</f>
        <v>11000000</v>
      </c>
      <c r="H65" s="1107"/>
      <c r="I65" s="149" t="s">
        <v>134</v>
      </c>
      <c r="J65" s="150">
        <v>21000000</v>
      </c>
      <c r="K65" s="151" t="s">
        <v>12</v>
      </c>
      <c r="L65" s="108">
        <v>19012420</v>
      </c>
      <c r="M65" s="764">
        <f t="shared" si="0"/>
        <v>1987580</v>
      </c>
    </row>
    <row r="66" spans="1:14" ht="14.45" customHeight="1" thickBot="1">
      <c r="A66" s="1143"/>
      <c r="B66" s="1146"/>
      <c r="C66" s="1106"/>
      <c r="D66" s="1106"/>
      <c r="E66" s="1075"/>
      <c r="F66" s="1144"/>
      <c r="G66" s="1108"/>
      <c r="H66" s="1108"/>
      <c r="I66" s="171" t="s">
        <v>135</v>
      </c>
      <c r="J66" s="172">
        <f>SUM(J65:J65)</f>
        <v>21000000</v>
      </c>
      <c r="K66" s="173" t="s">
        <v>12</v>
      </c>
      <c r="M66" s="764"/>
    </row>
    <row r="67" spans="1:14" ht="14.25" customHeight="1">
      <c r="A67" s="931"/>
      <c r="B67" s="931"/>
      <c r="C67" s="931"/>
      <c r="D67" s="931"/>
      <c r="E67" s="932"/>
      <c r="F67" s="932"/>
      <c r="G67" s="933"/>
      <c r="H67" s="933"/>
      <c r="I67" s="934"/>
      <c r="J67" s="57"/>
      <c r="K67" s="935"/>
      <c r="M67" s="764"/>
    </row>
    <row r="68" spans="1:14" ht="15" customHeight="1" thickBot="1">
      <c r="A68" s="1078" t="s">
        <v>239</v>
      </c>
      <c r="B68" s="1078"/>
      <c r="C68" s="1078"/>
      <c r="D68" s="1078"/>
      <c r="E68" s="1078"/>
      <c r="F68" s="1078"/>
      <c r="G68" s="1078"/>
      <c r="H68" s="1078"/>
      <c r="I68" s="1127"/>
      <c r="J68" s="1127"/>
      <c r="K68" s="1127"/>
      <c r="M68" s="764">
        <f t="shared" si="0"/>
        <v>0</v>
      </c>
    </row>
    <row r="69" spans="1:14" ht="15" customHeight="1">
      <c r="A69" s="1135" t="s">
        <v>5</v>
      </c>
      <c r="B69" s="1136"/>
      <c r="C69" s="1136"/>
      <c r="D69" s="1136"/>
      <c r="E69" s="1136"/>
      <c r="F69" s="1136"/>
      <c r="G69" s="1136"/>
      <c r="H69" s="1136"/>
      <c r="I69" s="1128" t="s">
        <v>106</v>
      </c>
      <c r="J69" s="1129"/>
      <c r="K69" s="1130"/>
      <c r="M69" s="764">
        <f t="shared" si="0"/>
        <v>0</v>
      </c>
    </row>
    <row r="70" spans="1:14" ht="30" customHeight="1">
      <c r="A70" s="110" t="s">
        <v>6</v>
      </c>
      <c r="B70" s="111" t="s">
        <v>7</v>
      </c>
      <c r="C70" s="1134" t="s">
        <v>8</v>
      </c>
      <c r="D70" s="1134"/>
      <c r="E70" s="104" t="s">
        <v>440</v>
      </c>
      <c r="F70" s="104" t="s">
        <v>435</v>
      </c>
      <c r="G70" s="1134" t="s">
        <v>51</v>
      </c>
      <c r="H70" s="1134"/>
      <c r="I70" s="1131"/>
      <c r="J70" s="1132"/>
      <c r="K70" s="1133"/>
      <c r="M70" s="764">
        <f t="shared" ref="M70:M83" si="1">J70-L70</f>
        <v>0</v>
      </c>
    </row>
    <row r="71" spans="1:14" ht="14.45" customHeight="1">
      <c r="A71" s="1084" t="s">
        <v>11</v>
      </c>
      <c r="B71" s="1080" t="s">
        <v>11</v>
      </c>
      <c r="C71" s="1079" t="s">
        <v>15</v>
      </c>
      <c r="D71" s="1079"/>
      <c r="E71" s="112">
        <f>E72+E74</f>
        <v>25169000</v>
      </c>
      <c r="F71" s="112">
        <f>F72+F74</f>
        <v>25169000</v>
      </c>
      <c r="G71" s="1095">
        <f>E71-F71</f>
        <v>0</v>
      </c>
      <c r="H71" s="1095"/>
      <c r="I71" s="113"/>
      <c r="J71" s="116"/>
      <c r="K71" s="115"/>
      <c r="M71" s="764">
        <f t="shared" si="1"/>
        <v>0</v>
      </c>
    </row>
    <row r="72" spans="1:14" ht="14.45" customHeight="1">
      <c r="A72" s="1093"/>
      <c r="B72" s="1094"/>
      <c r="C72" s="1079" t="s">
        <v>64</v>
      </c>
      <c r="D72" s="1079"/>
      <c r="E72" s="1073">
        <f>ROUNDUP(J73,-3)</f>
        <v>15498000</v>
      </c>
      <c r="F72" s="1074">
        <v>15498000</v>
      </c>
      <c r="G72" s="1096">
        <f>E72-F72</f>
        <v>0</v>
      </c>
      <c r="H72" s="1096"/>
      <c r="I72" s="44" t="s">
        <v>136</v>
      </c>
      <c r="J72" s="56">
        <v>15497987</v>
      </c>
      <c r="K72" s="164" t="s">
        <v>12</v>
      </c>
      <c r="M72" s="764"/>
    </row>
    <row r="73" spans="1:14" ht="14.45" customHeight="1">
      <c r="A73" s="1093"/>
      <c r="B73" s="1094"/>
      <c r="C73" s="1079"/>
      <c r="D73" s="1079"/>
      <c r="E73" s="1073"/>
      <c r="F73" s="1072"/>
      <c r="G73" s="1096"/>
      <c r="H73" s="1096"/>
      <c r="I73" s="128" t="s">
        <v>135</v>
      </c>
      <c r="J73" s="129">
        <f>SUM(J72:J72)</f>
        <v>15497987</v>
      </c>
      <c r="K73" s="75" t="s">
        <v>72</v>
      </c>
      <c r="L73" s="108">
        <v>15497987</v>
      </c>
      <c r="M73" s="764">
        <f t="shared" ref="M73:M75" si="2">J73-L73</f>
        <v>0</v>
      </c>
    </row>
    <row r="74" spans="1:14" ht="14.45" customHeight="1">
      <c r="A74" s="1093"/>
      <c r="B74" s="1094"/>
      <c r="C74" s="1079" t="s">
        <v>101</v>
      </c>
      <c r="D74" s="1079"/>
      <c r="E74" s="1073">
        <f>ROUNDUP(J76,-3)</f>
        <v>9671000</v>
      </c>
      <c r="F74" s="1074">
        <v>9671000</v>
      </c>
      <c r="G74" s="1098">
        <v>0</v>
      </c>
      <c r="H74" s="1098"/>
      <c r="I74" s="98" t="s">
        <v>137</v>
      </c>
      <c r="J74" s="99">
        <v>8802117</v>
      </c>
      <c r="K74" s="100" t="s">
        <v>72</v>
      </c>
      <c r="L74" s="108">
        <v>8802117</v>
      </c>
      <c r="M74" s="764">
        <f t="shared" si="2"/>
        <v>0</v>
      </c>
    </row>
    <row r="75" spans="1:14" ht="14.45" customHeight="1">
      <c r="A75" s="1093"/>
      <c r="B75" s="1094"/>
      <c r="C75" s="1079"/>
      <c r="D75" s="1079"/>
      <c r="E75" s="1073"/>
      <c r="F75" s="1097"/>
      <c r="G75" s="1098"/>
      <c r="H75" s="1098"/>
      <c r="I75" s="149" t="s">
        <v>201</v>
      </c>
      <c r="J75" s="150">
        <v>868000</v>
      </c>
      <c r="K75" s="151" t="s">
        <v>72</v>
      </c>
      <c r="L75" s="108">
        <v>868000</v>
      </c>
      <c r="M75" s="764">
        <f t="shared" si="2"/>
        <v>0</v>
      </c>
    </row>
    <row r="76" spans="1:14" ht="14.45" customHeight="1">
      <c r="A76" s="1082"/>
      <c r="B76" s="1077"/>
      <c r="C76" s="1079"/>
      <c r="D76" s="1079"/>
      <c r="E76" s="1073"/>
      <c r="F76" s="1072"/>
      <c r="G76" s="1098"/>
      <c r="H76" s="1098"/>
      <c r="I76" s="73" t="s">
        <v>135</v>
      </c>
      <c r="J76" s="74">
        <f>SUM(J74:J75)</f>
        <v>9670117</v>
      </c>
      <c r="K76" s="75" t="s">
        <v>72</v>
      </c>
      <c r="M76" s="764"/>
    </row>
    <row r="77" spans="1:14" ht="14.45" customHeight="1">
      <c r="A77" s="1082" t="s">
        <v>10</v>
      </c>
      <c r="B77" s="1077" t="s">
        <v>10</v>
      </c>
      <c r="C77" s="1077" t="s">
        <v>102</v>
      </c>
      <c r="D77" s="1077"/>
      <c r="E77" s="923">
        <f>SUM(E78:E84)</f>
        <v>18200000</v>
      </c>
      <c r="F77" s="923">
        <f>SUM(F78:F84)</f>
        <v>24400000</v>
      </c>
      <c r="G77" s="1072">
        <f>E77-F77</f>
        <v>-6200000</v>
      </c>
      <c r="H77" s="1072"/>
      <c r="I77" s="162"/>
      <c r="J77" s="163"/>
      <c r="K77" s="164"/>
      <c r="M77" s="764">
        <f t="shared" si="1"/>
        <v>0</v>
      </c>
    </row>
    <row r="78" spans="1:14" ht="14.45" customHeight="1">
      <c r="A78" s="1083"/>
      <c r="B78" s="1079"/>
      <c r="C78" s="1086" t="s">
        <v>252</v>
      </c>
      <c r="D78" s="1087"/>
      <c r="E78" s="1073">
        <f>ROUNDUP(J79,-3)</f>
        <v>1100000</v>
      </c>
      <c r="F78" s="1090">
        <v>1300000</v>
      </c>
      <c r="G78" s="1092">
        <f>E78-F78</f>
        <v>-200000</v>
      </c>
      <c r="H78" s="1092"/>
      <c r="I78" s="870" t="s">
        <v>445</v>
      </c>
      <c r="J78" s="871">
        <v>1100000</v>
      </c>
      <c r="K78" s="907" t="s">
        <v>12</v>
      </c>
      <c r="L78" s="222">
        <v>1100000</v>
      </c>
      <c r="M78" s="908">
        <f t="shared" si="1"/>
        <v>0</v>
      </c>
      <c r="N78" s="1"/>
    </row>
    <row r="79" spans="1:14" ht="14.45" customHeight="1">
      <c r="A79" s="1083"/>
      <c r="B79" s="1079"/>
      <c r="C79" s="1088"/>
      <c r="D79" s="1089"/>
      <c r="E79" s="1073"/>
      <c r="F79" s="1091"/>
      <c r="G79" s="1092"/>
      <c r="H79" s="1092"/>
      <c r="I79" s="909" t="s">
        <v>135</v>
      </c>
      <c r="J79" s="910">
        <f>SUM(J78:J78)</f>
        <v>1100000</v>
      </c>
      <c r="K79" s="911" t="s">
        <v>133</v>
      </c>
      <c r="L79" s="222"/>
      <c r="M79" s="908"/>
      <c r="N79" s="1"/>
    </row>
    <row r="80" spans="1:14" ht="14.45" customHeight="1">
      <c r="A80" s="1083"/>
      <c r="B80" s="1079"/>
      <c r="C80" s="1079" t="s">
        <v>103</v>
      </c>
      <c r="D80" s="1079"/>
      <c r="E80" s="1073">
        <f>ROUNDUP(J81,-3)</f>
        <v>100000</v>
      </c>
      <c r="F80" s="1092">
        <v>100000</v>
      </c>
      <c r="G80" s="1076">
        <v>0</v>
      </c>
      <c r="H80" s="1076"/>
      <c r="I80" s="900" t="s">
        <v>138</v>
      </c>
      <c r="J80" s="901">
        <v>100000</v>
      </c>
      <c r="K80" s="907" t="s">
        <v>12</v>
      </c>
      <c r="L80" s="222">
        <v>68043</v>
      </c>
      <c r="M80" s="908">
        <f t="shared" si="1"/>
        <v>31957</v>
      </c>
      <c r="N80" s="1"/>
    </row>
    <row r="81" spans="1:14" ht="14.45" customHeight="1">
      <c r="A81" s="1083"/>
      <c r="B81" s="1079"/>
      <c r="C81" s="1079"/>
      <c r="D81" s="1079"/>
      <c r="E81" s="1073"/>
      <c r="F81" s="1092"/>
      <c r="G81" s="1076"/>
      <c r="H81" s="1076"/>
      <c r="I81" s="909" t="s">
        <v>135</v>
      </c>
      <c r="J81" s="910">
        <f>SUM(J80:J80)</f>
        <v>100000</v>
      </c>
      <c r="K81" s="911" t="s">
        <v>133</v>
      </c>
      <c r="L81" s="222">
        <v>34367</v>
      </c>
      <c r="M81" s="908">
        <f t="shared" si="1"/>
        <v>65633</v>
      </c>
      <c r="N81" s="1"/>
    </row>
    <row r="82" spans="1:14" ht="14.45" customHeight="1">
      <c r="A82" s="1083"/>
      <c r="B82" s="1079"/>
      <c r="C82" s="1079" t="s">
        <v>105</v>
      </c>
      <c r="D82" s="1079"/>
      <c r="E82" s="1073">
        <f>ROUNDUP(J84,-3)</f>
        <v>17000000</v>
      </c>
      <c r="F82" s="1073">
        <v>23000000</v>
      </c>
      <c r="G82" s="1066">
        <f>E82-F82</f>
        <v>-6000000</v>
      </c>
      <c r="H82" s="1067"/>
      <c r="I82" s="165" t="s">
        <v>210</v>
      </c>
      <c r="J82" s="166">
        <v>2000000</v>
      </c>
      <c r="K82" s="167" t="s">
        <v>133</v>
      </c>
      <c r="L82" s="108">
        <v>1157920</v>
      </c>
      <c r="M82" s="764">
        <f t="shared" si="1"/>
        <v>842080</v>
      </c>
    </row>
    <row r="83" spans="1:14" ht="14.45" customHeight="1">
      <c r="A83" s="1084"/>
      <c r="B83" s="1080"/>
      <c r="C83" s="1080"/>
      <c r="D83" s="1080"/>
      <c r="E83" s="1074"/>
      <c r="F83" s="1074"/>
      <c r="G83" s="1068"/>
      <c r="H83" s="1069"/>
      <c r="I83" s="168" t="s">
        <v>211</v>
      </c>
      <c r="J83" s="169">
        <v>15000000</v>
      </c>
      <c r="K83" s="170" t="s">
        <v>72</v>
      </c>
      <c r="L83" s="108">
        <v>12918500</v>
      </c>
      <c r="M83" s="764">
        <f t="shared" si="1"/>
        <v>2081500</v>
      </c>
    </row>
    <row r="84" spans="1:14" ht="14.45" customHeight="1" thickBot="1">
      <c r="A84" s="1085"/>
      <c r="B84" s="1081"/>
      <c r="C84" s="1081"/>
      <c r="D84" s="1081"/>
      <c r="E84" s="1075"/>
      <c r="F84" s="1075"/>
      <c r="G84" s="1070"/>
      <c r="H84" s="1071"/>
      <c r="I84" s="171" t="s">
        <v>135</v>
      </c>
      <c r="J84" s="172">
        <f>SUM(J82:J83)</f>
        <v>17000000</v>
      </c>
      <c r="K84" s="173" t="s">
        <v>133</v>
      </c>
      <c r="M84" s="764"/>
    </row>
    <row r="87" spans="1:14" ht="13.5" customHeight="1">
      <c r="I87" s="109"/>
    </row>
    <row r="88" spans="1:14">
      <c r="I88" s="109"/>
    </row>
    <row r="89" spans="1:14">
      <c r="I89" s="109"/>
    </row>
    <row r="90" spans="1:14">
      <c r="I90" s="109"/>
    </row>
    <row r="91" spans="1:14">
      <c r="I91" s="109"/>
    </row>
    <row r="92" spans="1:14">
      <c r="I92" s="109"/>
    </row>
  </sheetData>
  <mergeCells count="127">
    <mergeCell ref="I68:K68"/>
    <mergeCell ref="A69:H69"/>
    <mergeCell ref="I69:K70"/>
    <mergeCell ref="C70:D70"/>
    <mergeCell ref="G70:H70"/>
    <mergeCell ref="F53:F54"/>
    <mergeCell ref="G18:H19"/>
    <mergeCell ref="E53:E54"/>
    <mergeCell ref="C50:D50"/>
    <mergeCell ref="C56:D64"/>
    <mergeCell ref="F44:F49"/>
    <mergeCell ref="C27:D28"/>
    <mergeCell ref="E27:E28"/>
    <mergeCell ref="C29:D37"/>
    <mergeCell ref="E29:E37"/>
    <mergeCell ref="C51:D52"/>
    <mergeCell ref="G24:H25"/>
    <mergeCell ref="A50:A54"/>
    <mergeCell ref="A55:A66"/>
    <mergeCell ref="F65:F66"/>
    <mergeCell ref="E65:E66"/>
    <mergeCell ref="B50:B54"/>
    <mergeCell ref="C53:D54"/>
    <mergeCell ref="B55:B66"/>
    <mergeCell ref="G7:H7"/>
    <mergeCell ref="F8:F9"/>
    <mergeCell ref="G8:H9"/>
    <mergeCell ref="F12:F13"/>
    <mergeCell ref="G12:H13"/>
    <mergeCell ref="F10:F11"/>
    <mergeCell ref="G10:H11"/>
    <mergeCell ref="E8:E9"/>
    <mergeCell ref="E12:E13"/>
    <mergeCell ref="E10:E11"/>
    <mergeCell ref="A2:K2"/>
    <mergeCell ref="I3:K3"/>
    <mergeCell ref="G6:H6"/>
    <mergeCell ref="I4:K5"/>
    <mergeCell ref="A3:H3"/>
    <mergeCell ref="C5:D5"/>
    <mergeCell ref="A4:H4"/>
    <mergeCell ref="G5:H5"/>
    <mergeCell ref="A6:D6"/>
    <mergeCell ref="F14:F15"/>
    <mergeCell ref="G51:H52"/>
    <mergeCell ref="F20:F21"/>
    <mergeCell ref="G20:H21"/>
    <mergeCell ref="G16:H17"/>
    <mergeCell ref="G14:H15"/>
    <mergeCell ref="G56:H64"/>
    <mergeCell ref="E51:E52"/>
    <mergeCell ref="C26:D26"/>
    <mergeCell ref="F18:F19"/>
    <mergeCell ref="F38:F43"/>
    <mergeCell ref="F51:F52"/>
    <mergeCell ref="F27:F28"/>
    <mergeCell ref="C22:D23"/>
    <mergeCell ref="E22:E23"/>
    <mergeCell ref="F22:F23"/>
    <mergeCell ref="E56:E64"/>
    <mergeCell ref="G22:H23"/>
    <mergeCell ref="F24:F25"/>
    <mergeCell ref="G38:H43"/>
    <mergeCell ref="F29:F37"/>
    <mergeCell ref="G29:H37"/>
    <mergeCell ref="G55:H55"/>
    <mergeCell ref="G26:H26"/>
    <mergeCell ref="C14:D15"/>
    <mergeCell ref="E14:E15"/>
    <mergeCell ref="C24:D25"/>
    <mergeCell ref="E24:E25"/>
    <mergeCell ref="C18:D19"/>
    <mergeCell ref="E18:E19"/>
    <mergeCell ref="A7:A25"/>
    <mergeCell ref="B7:B25"/>
    <mergeCell ref="C20:D21"/>
    <mergeCell ref="E20:E21"/>
    <mergeCell ref="C7:D7"/>
    <mergeCell ref="C8:D9"/>
    <mergeCell ref="C12:D13"/>
    <mergeCell ref="C10:D11"/>
    <mergeCell ref="C74:D76"/>
    <mergeCell ref="E74:E76"/>
    <mergeCell ref="F74:F76"/>
    <mergeCell ref="G74:H76"/>
    <mergeCell ref="F80:F81"/>
    <mergeCell ref="A26:A49"/>
    <mergeCell ref="C44:D49"/>
    <mergeCell ref="E44:E49"/>
    <mergeCell ref="C16:D17"/>
    <mergeCell ref="E16:E17"/>
    <mergeCell ref="E38:E43"/>
    <mergeCell ref="C38:D43"/>
    <mergeCell ref="B26:B49"/>
    <mergeCell ref="C65:D66"/>
    <mergeCell ref="G65:H66"/>
    <mergeCell ref="C55:D55"/>
    <mergeCell ref="F56:F64"/>
    <mergeCell ref="F16:F17"/>
    <mergeCell ref="G53:H54"/>
    <mergeCell ref="G50:H50"/>
    <mergeCell ref="G44:H49"/>
    <mergeCell ref="G27:H28"/>
    <mergeCell ref="G82:H84"/>
    <mergeCell ref="G77:H77"/>
    <mergeCell ref="F82:F84"/>
    <mergeCell ref="G80:H81"/>
    <mergeCell ref="C77:D77"/>
    <mergeCell ref="A68:H68"/>
    <mergeCell ref="B77:B84"/>
    <mergeCell ref="C80:D81"/>
    <mergeCell ref="A77:A84"/>
    <mergeCell ref="C82:D84"/>
    <mergeCell ref="E82:E84"/>
    <mergeCell ref="E80:E81"/>
    <mergeCell ref="C78:D79"/>
    <mergeCell ref="E78:E79"/>
    <mergeCell ref="F78:F79"/>
    <mergeCell ref="G78:H79"/>
    <mergeCell ref="A71:A76"/>
    <mergeCell ref="B71:B76"/>
    <mergeCell ref="C71:D71"/>
    <mergeCell ref="G71:H71"/>
    <mergeCell ref="C72:D73"/>
    <mergeCell ref="E72:E73"/>
    <mergeCell ref="F72:F73"/>
    <mergeCell ref="G72:H73"/>
  </mergeCells>
  <phoneticPr fontId="7" type="noConversion"/>
  <pageMargins left="0.7" right="0.7" top="0.75" bottom="0.75" header="0.3" footer="0.3"/>
  <pageSetup paperSize="9" scale="7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82"/>
  <sheetViews>
    <sheetView showGridLines="0" tabSelected="1" view="pageBreakPreview" zoomScale="85" zoomScaleNormal="85" zoomScaleSheetLayoutView="85" workbookViewId="0">
      <selection activeCell="AL11" sqref="AL11"/>
    </sheetView>
  </sheetViews>
  <sheetFormatPr defaultRowHeight="18" customHeight="1"/>
  <cols>
    <col min="1" max="1" width="5.6640625" style="53" customWidth="1"/>
    <col min="2" max="2" width="5.33203125" style="53" customWidth="1"/>
    <col min="3" max="3" width="6.21875" style="758" customWidth="1"/>
    <col min="4" max="4" width="10.21875" style="759" customWidth="1"/>
    <col min="5" max="5" width="10.6640625" style="759" customWidth="1"/>
    <col min="6" max="6" width="10.77734375" style="759" customWidth="1"/>
    <col min="7" max="13" width="2.77734375" style="760" customWidth="1"/>
    <col min="14" max="14" width="2.77734375" style="761" customWidth="1"/>
    <col min="15" max="17" width="2.77734375" style="762" customWidth="1"/>
    <col min="18" max="20" width="2.77734375" style="760" customWidth="1"/>
    <col min="21" max="22" width="2.77734375" style="762" customWidth="1"/>
    <col min="23" max="23" width="2.77734375" style="760" customWidth="1"/>
    <col min="24" max="24" width="2.77734375" style="761" customWidth="1"/>
    <col min="25" max="27" width="2.77734375" style="762" customWidth="1"/>
    <col min="28" max="31" width="2.77734375" style="760" customWidth="1"/>
    <col min="32" max="32" width="2.77734375" style="763" customWidth="1"/>
    <col min="33" max="37" width="2.77734375" style="760" customWidth="1"/>
    <col min="38" max="38" width="21.88671875" style="53" customWidth="1"/>
    <col min="39" max="39" width="21.88671875" style="877" customWidth="1"/>
    <col min="40" max="40" width="21.88671875" style="878" customWidth="1"/>
    <col min="41" max="41" width="21.88671875" style="888" customWidth="1"/>
    <col min="42" max="42" width="21.88671875" style="893" customWidth="1"/>
    <col min="43" max="43" width="15.44140625" style="862" customWidth="1"/>
    <col min="44" max="44" width="47.5546875" style="869" customWidth="1"/>
    <col min="45" max="16384" width="8.88671875" style="53"/>
  </cols>
  <sheetData>
    <row r="1" spans="1:44" s="52" customFormat="1" ht="18" customHeight="1" thickBot="1">
      <c r="A1" s="1176" t="s">
        <v>1141</v>
      </c>
      <c r="B1" s="1176"/>
      <c r="C1" s="1176"/>
      <c r="D1" s="1176"/>
      <c r="E1" s="1176"/>
      <c r="F1" s="1176"/>
      <c r="G1" s="1177"/>
      <c r="H1" s="1177"/>
      <c r="I1" s="1177"/>
      <c r="J1" s="1177"/>
      <c r="K1" s="1177"/>
      <c r="L1" s="1177"/>
      <c r="M1" s="1177"/>
      <c r="N1" s="1177"/>
      <c r="O1" s="1177"/>
      <c r="P1" s="1177"/>
      <c r="Q1" s="1177"/>
      <c r="R1" s="1177"/>
      <c r="S1" s="1177"/>
      <c r="T1" s="1177"/>
      <c r="U1" s="1177"/>
      <c r="V1" s="1177"/>
      <c r="W1" s="1177"/>
      <c r="X1" s="1177"/>
      <c r="Y1" s="1177"/>
      <c r="Z1" s="1177"/>
      <c r="AA1" s="1177"/>
      <c r="AB1" s="1177"/>
      <c r="AC1" s="1177"/>
      <c r="AD1" s="1177"/>
      <c r="AE1" s="1177"/>
      <c r="AF1" s="1177"/>
      <c r="AG1" s="1177"/>
      <c r="AH1" s="1177"/>
      <c r="AI1" s="1177"/>
      <c r="AJ1" s="1177"/>
      <c r="AK1" s="1177"/>
      <c r="AM1" s="875"/>
      <c r="AN1" s="876"/>
      <c r="AO1" s="887"/>
      <c r="AP1" s="892"/>
      <c r="AQ1" s="861"/>
      <c r="AR1" s="864"/>
    </row>
    <row r="2" spans="1:44" ht="18" customHeight="1">
      <c r="A2" s="1202" t="s">
        <v>1142</v>
      </c>
      <c r="B2" s="1203"/>
      <c r="C2" s="1203"/>
      <c r="D2" s="1203"/>
      <c r="E2" s="1203"/>
      <c r="F2" s="1203"/>
      <c r="G2" s="453"/>
      <c r="H2" s="453"/>
      <c r="I2" s="453"/>
      <c r="J2" s="453"/>
      <c r="K2" s="453"/>
      <c r="L2" s="453"/>
      <c r="M2" s="453"/>
      <c r="N2" s="454"/>
      <c r="O2" s="453"/>
      <c r="P2" s="453"/>
      <c r="Q2" s="453"/>
      <c r="R2" s="455"/>
      <c r="S2" s="455"/>
      <c r="T2" s="455"/>
      <c r="U2" s="453"/>
      <c r="V2" s="453"/>
      <c r="W2" s="455"/>
      <c r="X2" s="454"/>
      <c r="Y2" s="453"/>
      <c r="Z2" s="453"/>
      <c r="AA2" s="453"/>
      <c r="AB2" s="455"/>
      <c r="AC2" s="455"/>
      <c r="AD2" s="455"/>
      <c r="AE2" s="455"/>
      <c r="AF2" s="456"/>
      <c r="AG2" s="455"/>
      <c r="AH2" s="453"/>
      <c r="AI2" s="453"/>
      <c r="AJ2" s="453"/>
      <c r="AK2" s="457"/>
      <c r="AM2" s="877" t="s">
        <v>1602</v>
      </c>
      <c r="AN2" s="878" t="s">
        <v>1603</v>
      </c>
      <c r="AO2" s="888" t="s">
        <v>1604</v>
      </c>
      <c r="AP2" s="893" t="s">
        <v>1618</v>
      </c>
      <c r="AQ2" s="861"/>
      <c r="AR2" s="865"/>
    </row>
    <row r="3" spans="1:44" ht="30" customHeight="1">
      <c r="A3" s="71" t="s">
        <v>6</v>
      </c>
      <c r="B3" s="54" t="s">
        <v>7</v>
      </c>
      <c r="C3" s="458" t="s">
        <v>8</v>
      </c>
      <c r="D3" s="104" t="s">
        <v>1143</v>
      </c>
      <c r="E3" s="104" t="s">
        <v>1144</v>
      </c>
      <c r="F3" s="459" t="s">
        <v>51</v>
      </c>
      <c r="G3" s="1163" t="s">
        <v>1145</v>
      </c>
      <c r="H3" s="1164"/>
      <c r="I3" s="1164"/>
      <c r="J3" s="1164"/>
      <c r="K3" s="1164"/>
      <c r="L3" s="1164"/>
      <c r="M3" s="1164"/>
      <c r="N3" s="1164"/>
      <c r="O3" s="1164"/>
      <c r="P3" s="1164"/>
      <c r="Q3" s="1164"/>
      <c r="R3" s="1164"/>
      <c r="S3" s="1164"/>
      <c r="T3" s="1164"/>
      <c r="U3" s="1164"/>
      <c r="V3" s="1164"/>
      <c r="W3" s="1164"/>
      <c r="X3" s="1164"/>
      <c r="Y3" s="1164"/>
      <c r="Z3" s="1164"/>
      <c r="AA3" s="1164"/>
      <c r="AB3" s="1164"/>
      <c r="AC3" s="1164"/>
      <c r="AD3" s="1164"/>
      <c r="AE3" s="1164"/>
      <c r="AF3" s="1164"/>
      <c r="AG3" s="1164"/>
      <c r="AH3" s="1164"/>
      <c r="AI3" s="1164"/>
      <c r="AJ3" s="1164"/>
      <c r="AK3" s="1165"/>
      <c r="AQ3" s="861"/>
      <c r="AR3" s="865"/>
    </row>
    <row r="4" spans="1:44" s="55" customFormat="1" ht="18.95" customHeight="1" thickBot="1">
      <c r="A4" s="1690" t="s">
        <v>1146</v>
      </c>
      <c r="B4" s="1691"/>
      <c r="C4" s="1221"/>
      <c r="D4" s="945">
        <f>D5+D163+D176+D442+D446</f>
        <v>3109860000</v>
      </c>
      <c r="E4" s="945">
        <f>E5+E163+E176+E442+E446</f>
        <v>3024059000</v>
      </c>
      <c r="F4" s="945">
        <f>F5+F163+F176+F442+F446</f>
        <v>85801000</v>
      </c>
      <c r="G4" s="1692"/>
      <c r="H4" s="1693"/>
      <c r="I4" s="1693"/>
      <c r="J4" s="1693"/>
      <c r="K4" s="1693"/>
      <c r="L4" s="1693"/>
      <c r="M4" s="1693"/>
      <c r="N4" s="1693"/>
      <c r="O4" s="1693"/>
      <c r="P4" s="1693"/>
      <c r="Q4" s="1693"/>
      <c r="R4" s="1693"/>
      <c r="S4" s="1693"/>
      <c r="T4" s="1693"/>
      <c r="U4" s="1693"/>
      <c r="V4" s="1693"/>
      <c r="W4" s="1693"/>
      <c r="X4" s="1693"/>
      <c r="Y4" s="1693"/>
      <c r="Z4" s="1693"/>
      <c r="AA4" s="1693"/>
      <c r="AB4" s="1693"/>
      <c r="AC4" s="1693"/>
      <c r="AD4" s="1693"/>
      <c r="AE4" s="1693"/>
      <c r="AF4" s="1693"/>
      <c r="AG4" s="1693"/>
      <c r="AH4" s="1693"/>
      <c r="AI4" s="1693"/>
      <c r="AJ4" s="1693"/>
      <c r="AK4" s="1694"/>
      <c r="AM4" s="879"/>
      <c r="AN4" s="880"/>
      <c r="AO4" s="889"/>
      <c r="AP4" s="894"/>
      <c r="AQ4" s="861"/>
      <c r="AR4" s="866"/>
    </row>
    <row r="5" spans="1:44" s="55" customFormat="1" ht="18.95" customHeight="1">
      <c r="A5" s="1194" t="s">
        <v>1147</v>
      </c>
      <c r="B5" s="1697" t="s">
        <v>9</v>
      </c>
      <c r="C5" s="1698"/>
      <c r="D5" s="957">
        <f>D6+D87+D96</f>
        <v>902793000</v>
      </c>
      <c r="E5" s="957">
        <f>E6+E87+E96</f>
        <v>952149000</v>
      </c>
      <c r="F5" s="957">
        <f>D5-E5</f>
        <v>-49356000</v>
      </c>
      <c r="G5" s="1699"/>
      <c r="H5" s="1700"/>
      <c r="I5" s="1700"/>
      <c r="J5" s="1700"/>
      <c r="K5" s="1700"/>
      <c r="L5" s="1700"/>
      <c r="M5" s="1700"/>
      <c r="N5" s="1700"/>
      <c r="O5" s="1700"/>
      <c r="P5" s="1700"/>
      <c r="Q5" s="1700"/>
      <c r="R5" s="1700"/>
      <c r="S5" s="1700"/>
      <c r="T5" s="1700"/>
      <c r="U5" s="1700"/>
      <c r="V5" s="1700"/>
      <c r="W5" s="1700"/>
      <c r="X5" s="1700"/>
      <c r="Y5" s="1700"/>
      <c r="Z5" s="1700"/>
      <c r="AA5" s="1700"/>
      <c r="AB5" s="1700"/>
      <c r="AC5" s="1700"/>
      <c r="AD5" s="1700"/>
      <c r="AE5" s="1700"/>
      <c r="AF5" s="1700"/>
      <c r="AG5" s="1700"/>
      <c r="AH5" s="1700"/>
      <c r="AI5" s="1700"/>
      <c r="AJ5" s="1700"/>
      <c r="AK5" s="1701"/>
      <c r="AM5" s="879"/>
      <c r="AN5" s="880"/>
      <c r="AO5" s="889"/>
      <c r="AP5" s="894"/>
      <c r="AQ5" s="861"/>
      <c r="AR5" s="866"/>
    </row>
    <row r="6" spans="1:44" s="55" customFormat="1" ht="18.95" customHeight="1">
      <c r="A6" s="1195"/>
      <c r="B6" s="1197" t="s">
        <v>1148</v>
      </c>
      <c r="C6" s="461" t="s">
        <v>1149</v>
      </c>
      <c r="D6" s="460">
        <f>SUM(D7,D36,D55,D57,D62)</f>
        <v>806964000</v>
      </c>
      <c r="E6" s="462">
        <f>SUM(E7,E36,E55,E57,E62)</f>
        <v>841700000</v>
      </c>
      <c r="F6" s="460">
        <f>SUM(F7,F36,F55,F57,F62)</f>
        <v>-34736000</v>
      </c>
      <c r="G6" s="1702"/>
      <c r="H6" s="1702"/>
      <c r="I6" s="1702"/>
      <c r="J6" s="1702"/>
      <c r="K6" s="1702"/>
      <c r="L6" s="1702"/>
      <c r="M6" s="1702"/>
      <c r="N6" s="1702"/>
      <c r="O6" s="1702"/>
      <c r="P6" s="1702"/>
      <c r="Q6" s="1702"/>
      <c r="R6" s="1702"/>
      <c r="S6" s="1702"/>
      <c r="T6" s="1702"/>
      <c r="U6" s="1702"/>
      <c r="V6" s="1702"/>
      <c r="W6" s="1702"/>
      <c r="X6" s="1702"/>
      <c r="Y6" s="1702"/>
      <c r="Z6" s="1702"/>
      <c r="AA6" s="1702"/>
      <c r="AB6" s="1702"/>
      <c r="AC6" s="1702"/>
      <c r="AD6" s="1702"/>
      <c r="AE6" s="1702"/>
      <c r="AF6" s="1702"/>
      <c r="AG6" s="1702"/>
      <c r="AH6" s="1702"/>
      <c r="AI6" s="1702"/>
      <c r="AJ6" s="1702"/>
      <c r="AK6" s="1703"/>
      <c r="AM6" s="879"/>
      <c r="AN6" s="880"/>
      <c r="AO6" s="889"/>
      <c r="AP6" s="894"/>
      <c r="AQ6" s="861"/>
      <c r="AR6" s="866"/>
    </row>
    <row r="7" spans="1:44" s="55" customFormat="1" ht="18.95" customHeight="1">
      <c r="A7" s="1195"/>
      <c r="B7" s="1198"/>
      <c r="C7" s="1680" t="s">
        <v>1150</v>
      </c>
      <c r="D7" s="1669">
        <f>ROUNDUP(AG35,-3)</f>
        <v>600570000</v>
      </c>
      <c r="E7" s="1147">
        <v>620171000</v>
      </c>
      <c r="F7" s="1669">
        <f>D7-E7</f>
        <v>-19601000</v>
      </c>
      <c r="G7" s="1689" t="s">
        <v>1151</v>
      </c>
      <c r="H7" s="1689"/>
      <c r="I7" s="1689"/>
      <c r="J7" s="1689"/>
      <c r="K7" s="1689"/>
      <c r="L7" s="1689"/>
      <c r="M7" s="1689"/>
      <c r="N7" s="1689"/>
      <c r="O7" s="1689"/>
      <c r="P7" s="463"/>
      <c r="Q7" s="463"/>
      <c r="R7" s="958"/>
      <c r="S7" s="958"/>
      <c r="T7" s="958"/>
      <c r="U7" s="959"/>
      <c r="V7" s="959"/>
      <c r="W7" s="958"/>
      <c r="X7" s="960"/>
      <c r="Y7" s="959"/>
      <c r="Z7" s="959"/>
      <c r="AA7" s="959"/>
      <c r="AB7" s="958"/>
      <c r="AC7" s="1695">
        <f>SUM(AH8:AK34)</f>
        <v>600569470</v>
      </c>
      <c r="AD7" s="1695"/>
      <c r="AE7" s="1695"/>
      <c r="AF7" s="1695"/>
      <c r="AG7" s="1695"/>
      <c r="AH7" s="1695"/>
      <c r="AI7" s="1695"/>
      <c r="AJ7" s="1695"/>
      <c r="AK7" s="1696"/>
      <c r="AL7" s="103" t="s">
        <v>1617</v>
      </c>
      <c r="AM7" s="881"/>
      <c r="AN7" s="882"/>
      <c r="AO7" s="890"/>
      <c r="AP7" s="895"/>
      <c r="AQ7" s="861"/>
      <c r="AR7" s="866"/>
    </row>
    <row r="8" spans="1:44" s="55" customFormat="1" ht="18.95" customHeight="1">
      <c r="A8" s="1195"/>
      <c r="B8" s="1198"/>
      <c r="C8" s="1681"/>
      <c r="D8" s="1669"/>
      <c r="E8" s="1148"/>
      <c r="F8" s="1669"/>
      <c r="G8" s="1533" t="s">
        <v>1152</v>
      </c>
      <c r="H8" s="1534"/>
      <c r="I8" s="1534"/>
      <c r="J8" s="1534"/>
      <c r="K8" s="1534"/>
      <c r="L8" s="1534"/>
      <c r="M8" s="1534"/>
      <c r="N8" s="464" t="s">
        <v>1153</v>
      </c>
      <c r="O8" s="1349">
        <v>5508200</v>
      </c>
      <c r="P8" s="1349"/>
      <c r="Q8" s="1349"/>
      <c r="R8" s="465" t="s">
        <v>72</v>
      </c>
      <c r="S8" s="465" t="s">
        <v>68</v>
      </c>
      <c r="T8" s="465">
        <v>12</v>
      </c>
      <c r="U8" s="466" t="s">
        <v>1154</v>
      </c>
      <c r="V8" s="466" t="s">
        <v>1155</v>
      </c>
      <c r="W8" s="465"/>
      <c r="X8" s="464"/>
      <c r="Y8" s="1349"/>
      <c r="Z8" s="1349"/>
      <c r="AA8" s="1349"/>
      <c r="AB8" s="465"/>
      <c r="AC8" s="465"/>
      <c r="AD8" s="465"/>
      <c r="AE8" s="465"/>
      <c r="AF8" s="467"/>
      <c r="AG8" s="465" t="s">
        <v>1156</v>
      </c>
      <c r="AH8" s="1412">
        <f t="shared" ref="AH8:AH34" si="0">O8*T8+Y8*AD8</f>
        <v>66098400</v>
      </c>
      <c r="AI8" s="1412"/>
      <c r="AJ8" s="1412"/>
      <c r="AK8" s="1413"/>
      <c r="AL8" s="55" t="s">
        <v>1157</v>
      </c>
      <c r="AM8" s="879"/>
      <c r="AN8" s="880"/>
      <c r="AO8" s="889"/>
      <c r="AP8" s="894"/>
      <c r="AQ8" s="861"/>
      <c r="AR8" s="866"/>
    </row>
    <row r="9" spans="1:44" s="55" customFormat="1" ht="18.95" customHeight="1">
      <c r="A9" s="1195"/>
      <c r="B9" s="1198"/>
      <c r="C9" s="1681"/>
      <c r="D9" s="1669"/>
      <c r="E9" s="1148"/>
      <c r="F9" s="1669"/>
      <c r="G9" s="1238" t="s">
        <v>1158</v>
      </c>
      <c r="H9" s="1239"/>
      <c r="I9" s="1239"/>
      <c r="J9" s="1239"/>
      <c r="K9" s="1239"/>
      <c r="L9" s="1239"/>
      <c r="M9" s="1239"/>
      <c r="N9" s="468" t="s">
        <v>86</v>
      </c>
      <c r="O9" s="1241">
        <v>3749100</v>
      </c>
      <c r="P9" s="1241"/>
      <c r="Q9" s="1241"/>
      <c r="R9" s="469" t="s">
        <v>12</v>
      </c>
      <c r="S9" s="469" t="s">
        <v>68</v>
      </c>
      <c r="T9" s="469">
        <v>8</v>
      </c>
      <c r="U9" s="470" t="s">
        <v>70</v>
      </c>
      <c r="V9" s="470" t="s">
        <v>87</v>
      </c>
      <c r="W9" s="469" t="s">
        <v>69</v>
      </c>
      <c r="X9" s="468" t="s">
        <v>86</v>
      </c>
      <c r="Y9" s="1241">
        <v>3831600</v>
      </c>
      <c r="Z9" s="1241"/>
      <c r="AA9" s="1241"/>
      <c r="AB9" s="469" t="s">
        <v>12</v>
      </c>
      <c r="AC9" s="469" t="s">
        <v>68</v>
      </c>
      <c r="AD9" s="469">
        <v>4</v>
      </c>
      <c r="AE9" s="469" t="s">
        <v>70</v>
      </c>
      <c r="AF9" s="471" t="s">
        <v>87</v>
      </c>
      <c r="AG9" s="469" t="s">
        <v>76</v>
      </c>
      <c r="AH9" s="1684">
        <f t="shared" si="0"/>
        <v>45319200</v>
      </c>
      <c r="AI9" s="1684"/>
      <c r="AJ9" s="1684"/>
      <c r="AK9" s="1685"/>
      <c r="AL9" s="55" t="s">
        <v>1159</v>
      </c>
      <c r="AM9" s="879"/>
      <c r="AN9" s="880"/>
      <c r="AO9" s="889"/>
      <c r="AP9" s="894"/>
      <c r="AQ9" s="861"/>
      <c r="AR9" s="866"/>
    </row>
    <row r="10" spans="1:44" s="55" customFormat="1" ht="18.95" customHeight="1">
      <c r="A10" s="1195"/>
      <c r="B10" s="1198"/>
      <c r="C10" s="1681"/>
      <c r="D10" s="1669"/>
      <c r="E10" s="1148"/>
      <c r="F10" s="1669"/>
      <c r="G10" s="1238" t="s">
        <v>1158</v>
      </c>
      <c r="H10" s="1239"/>
      <c r="I10" s="1239"/>
      <c r="J10" s="1239"/>
      <c r="K10" s="1239"/>
      <c r="L10" s="1239"/>
      <c r="M10" s="1239"/>
      <c r="N10" s="468" t="s">
        <v>1153</v>
      </c>
      <c r="O10" s="1241">
        <v>3749100</v>
      </c>
      <c r="P10" s="1241"/>
      <c r="Q10" s="1241"/>
      <c r="R10" s="469" t="s">
        <v>12</v>
      </c>
      <c r="S10" s="469" t="s">
        <v>68</v>
      </c>
      <c r="T10" s="469">
        <v>10</v>
      </c>
      <c r="U10" s="470" t="s">
        <v>70</v>
      </c>
      <c r="V10" s="470" t="s">
        <v>1155</v>
      </c>
      <c r="W10" s="469"/>
      <c r="X10" s="468"/>
      <c r="Y10" s="1241"/>
      <c r="Z10" s="1241"/>
      <c r="AA10" s="1241"/>
      <c r="AB10" s="469"/>
      <c r="AC10" s="469"/>
      <c r="AD10" s="469"/>
      <c r="AE10" s="469"/>
      <c r="AF10" s="471"/>
      <c r="AG10" s="469" t="s">
        <v>1156</v>
      </c>
      <c r="AH10" s="1684">
        <f>O10*T10</f>
        <v>37491000</v>
      </c>
      <c r="AI10" s="1684"/>
      <c r="AJ10" s="1684"/>
      <c r="AK10" s="1685"/>
      <c r="AL10" s="55" t="s">
        <v>1160</v>
      </c>
      <c r="AM10" s="879"/>
      <c r="AN10" s="880"/>
      <c r="AO10" s="889"/>
      <c r="AP10" s="894"/>
      <c r="AQ10" s="861"/>
      <c r="AR10" s="866"/>
    </row>
    <row r="11" spans="1:44" s="55" customFormat="1" ht="18.95" customHeight="1">
      <c r="A11" s="1195"/>
      <c r="B11" s="1198"/>
      <c r="C11" s="1681"/>
      <c r="D11" s="1669"/>
      <c r="E11" s="1148"/>
      <c r="F11" s="1669"/>
      <c r="G11" s="1238" t="s">
        <v>89</v>
      </c>
      <c r="H11" s="1239"/>
      <c r="I11" s="1239"/>
      <c r="J11" s="1239"/>
      <c r="K11" s="1239"/>
      <c r="L11" s="1239"/>
      <c r="M11" s="1239"/>
      <c r="N11" s="468" t="s">
        <v>86</v>
      </c>
      <c r="O11" s="1241">
        <v>3663100</v>
      </c>
      <c r="P11" s="1241"/>
      <c r="Q11" s="1241"/>
      <c r="R11" s="469" t="s">
        <v>12</v>
      </c>
      <c r="S11" s="469" t="s">
        <v>68</v>
      </c>
      <c r="T11" s="469">
        <v>8</v>
      </c>
      <c r="U11" s="470" t="s">
        <v>70</v>
      </c>
      <c r="V11" s="470" t="s">
        <v>87</v>
      </c>
      <c r="W11" s="469" t="s">
        <v>69</v>
      </c>
      <c r="X11" s="468" t="s">
        <v>86</v>
      </c>
      <c r="Y11" s="1241">
        <v>2354860</v>
      </c>
      <c r="Z11" s="1241"/>
      <c r="AA11" s="1241"/>
      <c r="AB11" s="469" t="s">
        <v>12</v>
      </c>
      <c r="AC11" s="469" t="s">
        <v>68</v>
      </c>
      <c r="AD11" s="469">
        <v>1</v>
      </c>
      <c r="AE11" s="470" t="s">
        <v>70</v>
      </c>
      <c r="AF11" s="470" t="s">
        <v>87</v>
      </c>
      <c r="AG11" s="469"/>
      <c r="AH11" s="1684"/>
      <c r="AI11" s="1684"/>
      <c r="AJ11" s="1684"/>
      <c r="AK11" s="1685"/>
      <c r="AM11" s="879"/>
      <c r="AN11" s="880"/>
      <c r="AO11" s="889"/>
      <c r="AP11" s="894"/>
      <c r="AQ11" s="861"/>
      <c r="AR11" s="866"/>
    </row>
    <row r="12" spans="1:44" s="55" customFormat="1" ht="18.95" customHeight="1">
      <c r="A12" s="1195"/>
      <c r="B12" s="1198"/>
      <c r="C12" s="1681"/>
      <c r="D12" s="1669"/>
      <c r="E12" s="1148"/>
      <c r="F12" s="1669"/>
      <c r="G12" s="472"/>
      <c r="H12" s="471"/>
      <c r="I12" s="471"/>
      <c r="J12" s="471"/>
      <c r="K12" s="471"/>
      <c r="L12" s="471"/>
      <c r="M12" s="471"/>
      <c r="N12" s="468" t="s">
        <v>86</v>
      </c>
      <c r="O12" s="1241">
        <v>3749100</v>
      </c>
      <c r="P12" s="1241"/>
      <c r="Q12" s="1241"/>
      <c r="R12" s="469" t="s">
        <v>12</v>
      </c>
      <c r="S12" s="469" t="s">
        <v>68</v>
      </c>
      <c r="T12" s="469">
        <v>3</v>
      </c>
      <c r="U12" s="469" t="s">
        <v>70</v>
      </c>
      <c r="V12" s="471" t="s">
        <v>87</v>
      </c>
      <c r="W12" s="469"/>
      <c r="X12" s="468"/>
      <c r="Y12" s="470"/>
      <c r="Z12" s="470"/>
      <c r="AA12" s="470"/>
      <c r="AB12" s="469"/>
      <c r="AC12" s="469"/>
      <c r="AD12" s="469"/>
      <c r="AE12" s="469"/>
      <c r="AF12" s="471"/>
      <c r="AG12" s="469" t="s">
        <v>76</v>
      </c>
      <c r="AH12" s="1684">
        <f>O11*T11+Y11*AD11+O12*T12</f>
        <v>42906960</v>
      </c>
      <c r="AI12" s="1684"/>
      <c r="AJ12" s="1684"/>
      <c r="AK12" s="1685"/>
      <c r="AL12" s="55" t="s">
        <v>1161</v>
      </c>
      <c r="AM12" s="879"/>
      <c r="AN12" s="880"/>
      <c r="AO12" s="889"/>
      <c r="AP12" s="894"/>
      <c r="AQ12" s="861"/>
      <c r="AR12" s="866"/>
    </row>
    <row r="13" spans="1:44" s="55" customFormat="1" ht="18.95" customHeight="1">
      <c r="A13" s="1195"/>
      <c r="B13" s="1198"/>
      <c r="C13" s="1681"/>
      <c r="D13" s="1669"/>
      <c r="E13" s="1148"/>
      <c r="F13" s="1669"/>
      <c r="G13" s="1238" t="s">
        <v>1162</v>
      </c>
      <c r="H13" s="1239"/>
      <c r="I13" s="1239"/>
      <c r="J13" s="1239"/>
      <c r="K13" s="1239"/>
      <c r="L13" s="1239"/>
      <c r="M13" s="1239"/>
      <c r="N13" s="468" t="s">
        <v>1153</v>
      </c>
      <c r="O13" s="1241">
        <v>2189950</v>
      </c>
      <c r="P13" s="1241"/>
      <c r="Q13" s="1241"/>
      <c r="R13" s="469" t="s">
        <v>72</v>
      </c>
      <c r="S13" s="469" t="s">
        <v>251</v>
      </c>
      <c r="T13" s="469">
        <v>9</v>
      </c>
      <c r="U13" s="470" t="s">
        <v>1154</v>
      </c>
      <c r="V13" s="470" t="s">
        <v>1155</v>
      </c>
      <c r="W13" s="473" t="s">
        <v>1163</v>
      </c>
      <c r="X13" s="468" t="s">
        <v>86</v>
      </c>
      <c r="Y13" s="1241">
        <v>2270100</v>
      </c>
      <c r="Z13" s="1241"/>
      <c r="AA13" s="1241"/>
      <c r="AB13" s="469" t="s">
        <v>12</v>
      </c>
      <c r="AC13" s="469" t="s">
        <v>68</v>
      </c>
      <c r="AD13" s="469">
        <v>3</v>
      </c>
      <c r="AE13" s="469" t="s">
        <v>70</v>
      </c>
      <c r="AF13" s="471" t="s">
        <v>87</v>
      </c>
      <c r="AG13" s="469" t="s">
        <v>1156</v>
      </c>
      <c r="AH13" s="1684">
        <f t="shared" si="0"/>
        <v>26519850</v>
      </c>
      <c r="AI13" s="1684"/>
      <c r="AJ13" s="1684"/>
      <c r="AK13" s="1685"/>
      <c r="AL13" s="55" t="s">
        <v>1164</v>
      </c>
      <c r="AM13" s="879"/>
      <c r="AN13" s="880"/>
      <c r="AO13" s="889"/>
      <c r="AP13" s="894"/>
      <c r="AQ13" s="861"/>
      <c r="AR13" s="866"/>
    </row>
    <row r="14" spans="1:44" s="55" customFormat="1" ht="18.95" customHeight="1">
      <c r="A14" s="1195"/>
      <c r="B14" s="1198"/>
      <c r="C14" s="1681"/>
      <c r="D14" s="1669"/>
      <c r="E14" s="1148"/>
      <c r="F14" s="1669"/>
      <c r="G14" s="1238" t="s">
        <v>1162</v>
      </c>
      <c r="H14" s="1239"/>
      <c r="I14" s="1239"/>
      <c r="J14" s="1239"/>
      <c r="K14" s="1239"/>
      <c r="L14" s="1239"/>
      <c r="M14" s="1239"/>
      <c r="N14" s="468" t="s">
        <v>1153</v>
      </c>
      <c r="O14" s="1241">
        <v>2101355</v>
      </c>
      <c r="P14" s="1241"/>
      <c r="Q14" s="1241"/>
      <c r="R14" s="469" t="s">
        <v>12</v>
      </c>
      <c r="S14" s="469" t="s">
        <v>68</v>
      </c>
      <c r="T14" s="469">
        <v>2</v>
      </c>
      <c r="U14" s="470" t="s">
        <v>70</v>
      </c>
      <c r="V14" s="470" t="s">
        <v>1155</v>
      </c>
      <c r="W14" s="469" t="s">
        <v>1163</v>
      </c>
      <c r="X14" s="468" t="s">
        <v>86</v>
      </c>
      <c r="Y14" s="1241">
        <v>2109150</v>
      </c>
      <c r="Z14" s="1241"/>
      <c r="AA14" s="1241"/>
      <c r="AB14" s="469" t="s">
        <v>12</v>
      </c>
      <c r="AC14" s="469" t="s">
        <v>68</v>
      </c>
      <c r="AD14" s="469">
        <v>1</v>
      </c>
      <c r="AE14" s="469" t="s">
        <v>70</v>
      </c>
      <c r="AF14" s="471" t="s">
        <v>87</v>
      </c>
      <c r="AG14" s="469" t="s">
        <v>1156</v>
      </c>
      <c r="AH14" s="1684">
        <f t="shared" si="0"/>
        <v>6311860</v>
      </c>
      <c r="AI14" s="1684"/>
      <c r="AJ14" s="1684"/>
      <c r="AK14" s="1685"/>
      <c r="AL14" s="55" t="s">
        <v>1165</v>
      </c>
      <c r="AM14" s="879"/>
      <c r="AN14" s="880"/>
      <c r="AO14" s="889"/>
      <c r="AP14" s="894"/>
      <c r="AQ14" s="861"/>
      <c r="AR14" s="866"/>
    </row>
    <row r="15" spans="1:44" s="55" customFormat="1" ht="18.95" customHeight="1">
      <c r="A15" s="1195"/>
      <c r="B15" s="1198"/>
      <c r="C15" s="1681"/>
      <c r="D15" s="1669"/>
      <c r="E15" s="1148"/>
      <c r="F15" s="1669"/>
      <c r="G15" s="1238" t="s">
        <v>1162</v>
      </c>
      <c r="H15" s="1239"/>
      <c r="I15" s="1239"/>
      <c r="J15" s="1239"/>
      <c r="K15" s="1239"/>
      <c r="L15" s="1239"/>
      <c r="M15" s="1239"/>
      <c r="N15" s="468" t="s">
        <v>1153</v>
      </c>
      <c r="O15" s="1241">
        <v>1202460</v>
      </c>
      <c r="P15" s="1241"/>
      <c r="Q15" s="1241"/>
      <c r="R15" s="469" t="s">
        <v>12</v>
      </c>
      <c r="S15" s="469" t="s">
        <v>68</v>
      </c>
      <c r="T15" s="469">
        <v>1</v>
      </c>
      <c r="U15" s="470" t="s">
        <v>70</v>
      </c>
      <c r="V15" s="470" t="s">
        <v>1155</v>
      </c>
      <c r="W15" s="469" t="s">
        <v>1163</v>
      </c>
      <c r="X15" s="468" t="s">
        <v>86</v>
      </c>
      <c r="Y15" s="1241">
        <v>2254600</v>
      </c>
      <c r="Z15" s="1241"/>
      <c r="AA15" s="1241"/>
      <c r="AB15" s="469" t="s">
        <v>12</v>
      </c>
      <c r="AC15" s="469" t="s">
        <v>68</v>
      </c>
      <c r="AD15" s="469">
        <v>8</v>
      </c>
      <c r="AE15" s="469" t="s">
        <v>70</v>
      </c>
      <c r="AF15" s="471" t="s">
        <v>87</v>
      </c>
      <c r="AG15" s="469" t="s">
        <v>1156</v>
      </c>
      <c r="AH15" s="1684">
        <f t="shared" si="0"/>
        <v>19239260</v>
      </c>
      <c r="AI15" s="1684"/>
      <c r="AJ15" s="1684"/>
      <c r="AK15" s="1685"/>
      <c r="AL15" s="55" t="s">
        <v>1166</v>
      </c>
      <c r="AM15" s="879"/>
      <c r="AN15" s="880"/>
      <c r="AO15" s="889"/>
      <c r="AP15" s="894"/>
      <c r="AQ15" s="861"/>
      <c r="AR15" s="866"/>
    </row>
    <row r="16" spans="1:44" s="55" customFormat="1" ht="18.95" customHeight="1">
      <c r="A16" s="1195"/>
      <c r="B16" s="1198"/>
      <c r="C16" s="1681"/>
      <c r="D16" s="1669"/>
      <c r="E16" s="1148"/>
      <c r="F16" s="1669"/>
      <c r="G16" s="1238" t="s">
        <v>1162</v>
      </c>
      <c r="H16" s="1239"/>
      <c r="I16" s="1239"/>
      <c r="J16" s="1239"/>
      <c r="K16" s="1239"/>
      <c r="L16" s="1239"/>
      <c r="M16" s="1239"/>
      <c r="N16" s="468" t="s">
        <v>1153</v>
      </c>
      <c r="O16" s="1241">
        <v>3265400</v>
      </c>
      <c r="P16" s="1241"/>
      <c r="Q16" s="1241"/>
      <c r="R16" s="469" t="s">
        <v>12</v>
      </c>
      <c r="S16" s="469" t="s">
        <v>68</v>
      </c>
      <c r="T16" s="469">
        <v>8</v>
      </c>
      <c r="U16" s="470" t="s">
        <v>70</v>
      </c>
      <c r="V16" s="470" t="s">
        <v>1155</v>
      </c>
      <c r="W16" s="469" t="s">
        <v>1163</v>
      </c>
      <c r="X16" s="468" t="s">
        <v>86</v>
      </c>
      <c r="Y16" s="1241">
        <v>3334600</v>
      </c>
      <c r="Z16" s="1241"/>
      <c r="AA16" s="1241"/>
      <c r="AB16" s="469" t="s">
        <v>12</v>
      </c>
      <c r="AC16" s="469" t="s">
        <v>68</v>
      </c>
      <c r="AD16" s="469">
        <v>4</v>
      </c>
      <c r="AE16" s="469" t="s">
        <v>70</v>
      </c>
      <c r="AF16" s="471" t="s">
        <v>87</v>
      </c>
      <c r="AG16" s="469" t="s">
        <v>1156</v>
      </c>
      <c r="AH16" s="1684">
        <f t="shared" si="0"/>
        <v>39461600</v>
      </c>
      <c r="AI16" s="1684"/>
      <c r="AJ16" s="1684"/>
      <c r="AK16" s="1685"/>
      <c r="AL16" s="55" t="s">
        <v>1167</v>
      </c>
      <c r="AM16" s="879"/>
      <c r="AN16" s="880"/>
      <c r="AO16" s="889"/>
      <c r="AP16" s="894"/>
      <c r="AQ16" s="861"/>
      <c r="AR16" s="866"/>
    </row>
    <row r="17" spans="1:44" s="55" customFormat="1" ht="18.95" customHeight="1">
      <c r="A17" s="1195"/>
      <c r="B17" s="1198"/>
      <c r="C17" s="1681"/>
      <c r="D17" s="1669"/>
      <c r="E17" s="1148"/>
      <c r="F17" s="1669"/>
      <c r="G17" s="1238" t="s">
        <v>1162</v>
      </c>
      <c r="H17" s="1239"/>
      <c r="I17" s="1239"/>
      <c r="J17" s="1239"/>
      <c r="K17" s="1239"/>
      <c r="L17" s="1239"/>
      <c r="M17" s="1239"/>
      <c r="N17" s="468" t="s">
        <v>1153</v>
      </c>
      <c r="O17" s="1241">
        <v>2336400</v>
      </c>
      <c r="P17" s="1241"/>
      <c r="Q17" s="1241"/>
      <c r="R17" s="469" t="s">
        <v>12</v>
      </c>
      <c r="S17" s="469" t="s">
        <v>68</v>
      </c>
      <c r="T17" s="469">
        <v>5</v>
      </c>
      <c r="U17" s="470" t="s">
        <v>70</v>
      </c>
      <c r="V17" s="470" t="s">
        <v>1155</v>
      </c>
      <c r="W17" s="469" t="s">
        <v>1163</v>
      </c>
      <c r="X17" s="468" t="s">
        <v>86</v>
      </c>
      <c r="Y17" s="1241">
        <v>2379900</v>
      </c>
      <c r="Z17" s="1241"/>
      <c r="AA17" s="1241"/>
      <c r="AB17" s="469" t="s">
        <v>12</v>
      </c>
      <c r="AC17" s="469" t="s">
        <v>68</v>
      </c>
      <c r="AD17" s="469">
        <v>7</v>
      </c>
      <c r="AE17" s="469" t="s">
        <v>70</v>
      </c>
      <c r="AF17" s="471" t="s">
        <v>1155</v>
      </c>
      <c r="AG17" s="469" t="s">
        <v>1156</v>
      </c>
      <c r="AH17" s="1684">
        <f t="shared" si="0"/>
        <v>28341300</v>
      </c>
      <c r="AI17" s="1684"/>
      <c r="AJ17" s="1684"/>
      <c r="AK17" s="1685"/>
      <c r="AL17" s="55" t="s">
        <v>1168</v>
      </c>
      <c r="AM17" s="879"/>
      <c r="AN17" s="880"/>
      <c r="AO17" s="889"/>
      <c r="AP17" s="894"/>
      <c r="AQ17" s="861"/>
      <c r="AR17" s="866"/>
    </row>
    <row r="18" spans="1:44" s="55" customFormat="1" ht="18.95" customHeight="1">
      <c r="A18" s="1195"/>
      <c r="B18" s="1198"/>
      <c r="C18" s="1681"/>
      <c r="D18" s="1669"/>
      <c r="E18" s="1148"/>
      <c r="F18" s="1669"/>
      <c r="G18" s="1238" t="s">
        <v>1162</v>
      </c>
      <c r="H18" s="1239"/>
      <c r="I18" s="1239"/>
      <c r="J18" s="1239"/>
      <c r="K18" s="1239"/>
      <c r="L18" s="1239"/>
      <c r="M18" s="1239"/>
      <c r="N18" s="468" t="s">
        <v>1153</v>
      </c>
      <c r="O18" s="1241">
        <v>2254600</v>
      </c>
      <c r="P18" s="1241"/>
      <c r="Q18" s="1241"/>
      <c r="R18" s="469" t="s">
        <v>12</v>
      </c>
      <c r="S18" s="469" t="s">
        <v>68</v>
      </c>
      <c r="T18" s="469">
        <v>8</v>
      </c>
      <c r="U18" s="470" t="s">
        <v>70</v>
      </c>
      <c r="V18" s="470" t="s">
        <v>1155</v>
      </c>
      <c r="W18" s="469" t="s">
        <v>1163</v>
      </c>
      <c r="X18" s="468" t="s">
        <v>86</v>
      </c>
      <c r="Y18" s="1241">
        <v>2295700</v>
      </c>
      <c r="Z18" s="1241"/>
      <c r="AA18" s="1241"/>
      <c r="AB18" s="469" t="s">
        <v>12</v>
      </c>
      <c r="AC18" s="469" t="s">
        <v>68</v>
      </c>
      <c r="AD18" s="469">
        <v>4</v>
      </c>
      <c r="AE18" s="469" t="s">
        <v>70</v>
      </c>
      <c r="AF18" s="471" t="s">
        <v>1155</v>
      </c>
      <c r="AG18" s="469" t="s">
        <v>1156</v>
      </c>
      <c r="AH18" s="1684">
        <f t="shared" si="0"/>
        <v>27219600</v>
      </c>
      <c r="AI18" s="1684"/>
      <c r="AJ18" s="1684"/>
      <c r="AK18" s="1685"/>
      <c r="AL18" s="55" t="s">
        <v>1169</v>
      </c>
      <c r="AM18" s="879"/>
      <c r="AN18" s="880"/>
      <c r="AO18" s="889"/>
      <c r="AP18" s="894"/>
      <c r="AQ18" s="861"/>
      <c r="AR18" s="866"/>
    </row>
    <row r="19" spans="1:44" s="55" customFormat="1" ht="18.95" customHeight="1">
      <c r="A19" s="1195"/>
      <c r="B19" s="1198"/>
      <c r="C19" s="1681"/>
      <c r="D19" s="1669"/>
      <c r="E19" s="1148"/>
      <c r="F19" s="1669"/>
      <c r="G19" s="1238" t="s">
        <v>240</v>
      </c>
      <c r="H19" s="1239"/>
      <c r="I19" s="1239"/>
      <c r="J19" s="1239"/>
      <c r="K19" s="1239"/>
      <c r="L19" s="1239"/>
      <c r="M19" s="1239"/>
      <c r="N19" s="468" t="s">
        <v>86</v>
      </c>
      <c r="O19" s="1241">
        <v>2360100</v>
      </c>
      <c r="P19" s="1241"/>
      <c r="Q19" s="1241"/>
      <c r="R19" s="469" t="s">
        <v>12</v>
      </c>
      <c r="S19" s="469" t="s">
        <v>68</v>
      </c>
      <c r="T19" s="469">
        <v>8</v>
      </c>
      <c r="U19" s="470" t="s">
        <v>70</v>
      </c>
      <c r="V19" s="470" t="s">
        <v>87</v>
      </c>
      <c r="W19" s="469" t="s">
        <v>69</v>
      </c>
      <c r="X19" s="468" t="s">
        <v>86</v>
      </c>
      <c r="Y19" s="1241">
        <v>2876980</v>
      </c>
      <c r="Z19" s="1241"/>
      <c r="AA19" s="1241"/>
      <c r="AB19" s="469" t="s">
        <v>12</v>
      </c>
      <c r="AC19" s="469" t="s">
        <v>68</v>
      </c>
      <c r="AD19" s="469">
        <v>1</v>
      </c>
      <c r="AE19" s="469" t="s">
        <v>70</v>
      </c>
      <c r="AF19" s="471" t="s">
        <v>87</v>
      </c>
      <c r="AG19" s="469" t="s">
        <v>76</v>
      </c>
      <c r="AH19" s="1684">
        <f t="shared" si="0"/>
        <v>21757780</v>
      </c>
      <c r="AI19" s="1684"/>
      <c r="AJ19" s="1684"/>
      <c r="AK19" s="1685"/>
      <c r="AL19" s="55" t="s">
        <v>1170</v>
      </c>
      <c r="AM19" s="879"/>
      <c r="AN19" s="880"/>
      <c r="AO19" s="889"/>
      <c r="AP19" s="894"/>
      <c r="AQ19" s="861"/>
      <c r="AR19" s="866"/>
    </row>
    <row r="20" spans="1:44" s="55" customFormat="1" ht="18.95" customHeight="1">
      <c r="A20" s="1195"/>
      <c r="B20" s="1198"/>
      <c r="C20" s="1681"/>
      <c r="D20" s="1669"/>
      <c r="E20" s="1148"/>
      <c r="F20" s="1669"/>
      <c r="G20" s="1238" t="s">
        <v>240</v>
      </c>
      <c r="H20" s="1239"/>
      <c r="I20" s="1239"/>
      <c r="J20" s="1239"/>
      <c r="K20" s="1239"/>
      <c r="L20" s="1239"/>
      <c r="M20" s="1239"/>
      <c r="N20" s="468" t="s">
        <v>86</v>
      </c>
      <c r="O20" s="1241">
        <v>1674920</v>
      </c>
      <c r="P20" s="1241"/>
      <c r="Q20" s="1241"/>
      <c r="R20" s="469" t="s">
        <v>12</v>
      </c>
      <c r="S20" s="469" t="s">
        <v>68</v>
      </c>
      <c r="T20" s="469">
        <v>1</v>
      </c>
      <c r="U20" s="470" t="s">
        <v>70</v>
      </c>
      <c r="V20" s="470" t="s">
        <v>87</v>
      </c>
      <c r="W20" s="469" t="s">
        <v>69</v>
      </c>
      <c r="X20" s="468" t="s">
        <v>86</v>
      </c>
      <c r="Y20" s="1241">
        <v>2360100</v>
      </c>
      <c r="Z20" s="1241"/>
      <c r="AA20" s="1241"/>
      <c r="AB20" s="469" t="s">
        <v>12</v>
      </c>
      <c r="AC20" s="469" t="s">
        <v>68</v>
      </c>
      <c r="AD20" s="469">
        <v>1</v>
      </c>
      <c r="AE20" s="469" t="s">
        <v>70</v>
      </c>
      <c r="AF20" s="471" t="s">
        <v>87</v>
      </c>
      <c r="AG20" s="469" t="s">
        <v>76</v>
      </c>
      <c r="AH20" s="1684">
        <f t="shared" ref="AH20" si="1">O20*T20+Y20*AD20</f>
        <v>4035020</v>
      </c>
      <c r="AI20" s="1684"/>
      <c r="AJ20" s="1684"/>
      <c r="AK20" s="1685"/>
      <c r="AL20" s="55" t="s">
        <v>1138</v>
      </c>
      <c r="AM20" s="879"/>
      <c r="AN20" s="880"/>
      <c r="AO20" s="889"/>
      <c r="AP20" s="894"/>
      <c r="AQ20" s="861"/>
      <c r="AR20" s="866"/>
    </row>
    <row r="21" spans="1:44" s="55" customFormat="1" ht="18.95" customHeight="1">
      <c r="A21" s="1195"/>
      <c r="B21" s="1198"/>
      <c r="C21" s="1681"/>
      <c r="D21" s="1669"/>
      <c r="E21" s="1148"/>
      <c r="F21" s="1669"/>
      <c r="G21" s="1238" t="s">
        <v>240</v>
      </c>
      <c r="H21" s="1239"/>
      <c r="I21" s="1239"/>
      <c r="J21" s="1239"/>
      <c r="K21" s="1239"/>
      <c r="L21" s="1239"/>
      <c r="M21" s="1239"/>
      <c r="N21" s="468" t="s">
        <v>86</v>
      </c>
      <c r="O21" s="1241">
        <v>2834400</v>
      </c>
      <c r="P21" s="1241"/>
      <c r="Q21" s="1241"/>
      <c r="R21" s="469" t="s">
        <v>12</v>
      </c>
      <c r="S21" s="469" t="s">
        <v>68</v>
      </c>
      <c r="T21" s="469">
        <v>1</v>
      </c>
      <c r="U21" s="470" t="s">
        <v>70</v>
      </c>
      <c r="V21" s="470" t="s">
        <v>87</v>
      </c>
      <c r="W21" s="469"/>
      <c r="X21" s="468"/>
      <c r="Y21" s="1241"/>
      <c r="Z21" s="1241"/>
      <c r="AA21" s="1241"/>
      <c r="AB21" s="469"/>
      <c r="AC21" s="469"/>
      <c r="AD21" s="469"/>
      <c r="AE21" s="469"/>
      <c r="AF21" s="471"/>
      <c r="AG21" s="469" t="s">
        <v>76</v>
      </c>
      <c r="AH21" s="1684">
        <f t="shared" si="0"/>
        <v>2834400</v>
      </c>
      <c r="AI21" s="1684"/>
      <c r="AJ21" s="1684"/>
      <c r="AK21" s="1685"/>
      <c r="AL21" s="55" t="s">
        <v>1137</v>
      </c>
      <c r="AM21" s="879"/>
      <c r="AN21" s="880"/>
      <c r="AO21" s="889"/>
      <c r="AP21" s="894"/>
      <c r="AQ21" s="861"/>
      <c r="AR21" s="866"/>
    </row>
    <row r="22" spans="1:44" s="55" customFormat="1" ht="18.95" customHeight="1">
      <c r="A22" s="1195"/>
      <c r="B22" s="1198"/>
      <c r="C22" s="1681"/>
      <c r="D22" s="1669"/>
      <c r="E22" s="1148"/>
      <c r="F22" s="1669"/>
      <c r="G22" s="1238" t="s">
        <v>1172</v>
      </c>
      <c r="H22" s="1239"/>
      <c r="I22" s="1239"/>
      <c r="J22" s="1239"/>
      <c r="K22" s="1239"/>
      <c r="L22" s="1239"/>
      <c r="M22" s="1239"/>
      <c r="N22" s="468" t="s">
        <v>1153</v>
      </c>
      <c r="O22" s="1241">
        <v>3027800</v>
      </c>
      <c r="P22" s="1241"/>
      <c r="Q22" s="1241"/>
      <c r="R22" s="469" t="s">
        <v>12</v>
      </c>
      <c r="S22" s="469" t="s">
        <v>68</v>
      </c>
      <c r="T22" s="469">
        <v>2</v>
      </c>
      <c r="U22" s="470" t="s">
        <v>70</v>
      </c>
      <c r="V22" s="470" t="s">
        <v>1155</v>
      </c>
      <c r="W22" s="469" t="s">
        <v>1163</v>
      </c>
      <c r="X22" s="468" t="s">
        <v>86</v>
      </c>
      <c r="Y22" s="1241">
        <v>3105200</v>
      </c>
      <c r="Z22" s="1241"/>
      <c r="AA22" s="1241"/>
      <c r="AB22" s="469" t="s">
        <v>12</v>
      </c>
      <c r="AC22" s="469" t="s">
        <v>68</v>
      </c>
      <c r="AD22" s="469">
        <v>10</v>
      </c>
      <c r="AE22" s="469" t="s">
        <v>70</v>
      </c>
      <c r="AF22" s="471" t="s">
        <v>87</v>
      </c>
      <c r="AG22" s="469" t="s">
        <v>1156</v>
      </c>
      <c r="AH22" s="1684">
        <f t="shared" si="0"/>
        <v>37107600</v>
      </c>
      <c r="AI22" s="1684"/>
      <c r="AJ22" s="1684"/>
      <c r="AK22" s="1685"/>
      <c r="AL22" s="55" t="s">
        <v>1173</v>
      </c>
      <c r="AM22" s="879"/>
      <c r="AN22" s="880"/>
      <c r="AO22" s="889"/>
      <c r="AP22" s="894"/>
      <c r="AQ22" s="861"/>
      <c r="AR22" s="866"/>
    </row>
    <row r="23" spans="1:44" s="55" customFormat="1" ht="18.95" customHeight="1">
      <c r="A23" s="1195"/>
      <c r="B23" s="1198"/>
      <c r="C23" s="1681"/>
      <c r="D23" s="1669"/>
      <c r="E23" s="1148"/>
      <c r="F23" s="1669"/>
      <c r="G23" s="1238" t="s">
        <v>1174</v>
      </c>
      <c r="H23" s="1239"/>
      <c r="I23" s="1239"/>
      <c r="J23" s="1239"/>
      <c r="K23" s="1239"/>
      <c r="L23" s="1239"/>
      <c r="M23" s="1239"/>
      <c r="N23" s="468" t="s">
        <v>1153</v>
      </c>
      <c r="O23" s="1241">
        <v>1325630</v>
      </c>
      <c r="P23" s="1241"/>
      <c r="Q23" s="1241"/>
      <c r="R23" s="469" t="s">
        <v>12</v>
      </c>
      <c r="S23" s="469" t="s">
        <v>68</v>
      </c>
      <c r="T23" s="469">
        <v>1</v>
      </c>
      <c r="U23" s="470" t="s">
        <v>70</v>
      </c>
      <c r="V23" s="470" t="s">
        <v>1155</v>
      </c>
      <c r="W23" s="469" t="s">
        <v>69</v>
      </c>
      <c r="X23" s="468" t="s">
        <v>86</v>
      </c>
      <c r="Y23" s="1241">
        <v>2568400</v>
      </c>
      <c r="Z23" s="1241"/>
      <c r="AA23" s="1241"/>
      <c r="AB23" s="469" t="s">
        <v>12</v>
      </c>
      <c r="AC23" s="469" t="s">
        <v>68</v>
      </c>
      <c r="AD23" s="469">
        <v>9</v>
      </c>
      <c r="AE23" s="469" t="s">
        <v>70</v>
      </c>
      <c r="AF23" s="471" t="s">
        <v>87</v>
      </c>
      <c r="AG23" s="469"/>
      <c r="AH23" s="1684"/>
      <c r="AI23" s="1684"/>
      <c r="AJ23" s="1684"/>
      <c r="AK23" s="1685"/>
      <c r="AM23" s="879"/>
      <c r="AN23" s="880"/>
      <c r="AO23" s="889"/>
      <c r="AP23" s="894"/>
      <c r="AQ23" s="861"/>
      <c r="AR23" s="866"/>
    </row>
    <row r="24" spans="1:44" s="55" customFormat="1" ht="18.95" customHeight="1">
      <c r="A24" s="1195"/>
      <c r="B24" s="1198"/>
      <c r="C24" s="1681"/>
      <c r="D24" s="1669"/>
      <c r="E24" s="1148"/>
      <c r="F24" s="1669"/>
      <c r="G24" s="1238"/>
      <c r="H24" s="1239"/>
      <c r="I24" s="1239"/>
      <c r="J24" s="1239"/>
      <c r="K24" s="1239"/>
      <c r="L24" s="1239"/>
      <c r="M24" s="1239"/>
      <c r="N24" s="468" t="s">
        <v>1153</v>
      </c>
      <c r="O24" s="1241">
        <v>2660600</v>
      </c>
      <c r="P24" s="1241"/>
      <c r="Q24" s="1241"/>
      <c r="R24" s="469" t="s">
        <v>12</v>
      </c>
      <c r="S24" s="469" t="s">
        <v>68</v>
      </c>
      <c r="T24" s="469">
        <v>2</v>
      </c>
      <c r="U24" s="470" t="s">
        <v>70</v>
      </c>
      <c r="V24" s="470" t="s">
        <v>1155</v>
      </c>
      <c r="W24" s="469"/>
      <c r="X24" s="468"/>
      <c r="Y24" s="1241"/>
      <c r="Z24" s="1241"/>
      <c r="AA24" s="1241"/>
      <c r="AB24" s="469"/>
      <c r="AC24" s="469"/>
      <c r="AD24" s="469"/>
      <c r="AE24" s="469"/>
      <c r="AF24" s="471"/>
      <c r="AG24" s="469" t="s">
        <v>1156</v>
      </c>
      <c r="AH24" s="1684">
        <f>O23*T23+Y23*AD23+O24*T24</f>
        <v>29762430</v>
      </c>
      <c r="AI24" s="1684"/>
      <c r="AJ24" s="1684"/>
      <c r="AK24" s="1685"/>
      <c r="AL24" s="55" t="s">
        <v>1175</v>
      </c>
      <c r="AM24" s="879"/>
      <c r="AN24" s="880"/>
      <c r="AO24" s="889"/>
      <c r="AP24" s="894"/>
      <c r="AQ24" s="861"/>
      <c r="AR24" s="866"/>
    </row>
    <row r="25" spans="1:44" s="55" customFormat="1" ht="18.95" customHeight="1">
      <c r="A25" s="1195"/>
      <c r="B25" s="1198"/>
      <c r="C25" s="1681"/>
      <c r="D25" s="1669"/>
      <c r="E25" s="1148"/>
      <c r="F25" s="1669"/>
      <c r="G25" s="1238" t="s">
        <v>1174</v>
      </c>
      <c r="H25" s="1239"/>
      <c r="I25" s="1239"/>
      <c r="J25" s="1239"/>
      <c r="K25" s="1239"/>
      <c r="L25" s="1239"/>
      <c r="M25" s="1239"/>
      <c r="N25" s="468" t="s">
        <v>86</v>
      </c>
      <c r="O25" s="1241">
        <v>1137060</v>
      </c>
      <c r="P25" s="1241"/>
      <c r="Q25" s="1241"/>
      <c r="R25" s="469" t="s">
        <v>12</v>
      </c>
      <c r="S25" s="469" t="s">
        <v>68</v>
      </c>
      <c r="T25" s="469">
        <v>1</v>
      </c>
      <c r="U25" s="470" t="s">
        <v>70</v>
      </c>
      <c r="V25" s="470" t="s">
        <v>87</v>
      </c>
      <c r="W25" s="469"/>
      <c r="X25" s="468"/>
      <c r="Y25" s="1241"/>
      <c r="Z25" s="1241"/>
      <c r="AA25" s="1241"/>
      <c r="AB25" s="469"/>
      <c r="AC25" s="469"/>
      <c r="AD25" s="469"/>
      <c r="AE25" s="469"/>
      <c r="AF25" s="471"/>
      <c r="AG25" s="469" t="s">
        <v>76</v>
      </c>
      <c r="AH25" s="1684">
        <f t="shared" ref="AH25:AH26" si="2">O25*T25+Y25*AD25</f>
        <v>1137060</v>
      </c>
      <c r="AI25" s="1684"/>
      <c r="AJ25" s="1684"/>
      <c r="AK25" s="1685"/>
      <c r="AL25" s="55" t="s">
        <v>1176</v>
      </c>
      <c r="AM25" s="879"/>
      <c r="AN25" s="880"/>
      <c r="AO25" s="889"/>
      <c r="AP25" s="894"/>
      <c r="AQ25" s="861"/>
      <c r="AR25" s="866"/>
    </row>
    <row r="26" spans="1:44" s="55" customFormat="1" ht="18.95" customHeight="1">
      <c r="A26" s="1195"/>
      <c r="B26" s="1198"/>
      <c r="C26" s="1681"/>
      <c r="D26" s="1669"/>
      <c r="E26" s="1148"/>
      <c r="F26" s="1669"/>
      <c r="G26" s="1238" t="s">
        <v>1174</v>
      </c>
      <c r="H26" s="1239"/>
      <c r="I26" s="1239"/>
      <c r="J26" s="1239"/>
      <c r="K26" s="1239"/>
      <c r="L26" s="1239"/>
      <c r="M26" s="1239"/>
      <c r="N26" s="468" t="s">
        <v>86</v>
      </c>
      <c r="O26" s="1241">
        <v>1352560</v>
      </c>
      <c r="P26" s="1241"/>
      <c r="Q26" s="1241"/>
      <c r="R26" s="469" t="s">
        <v>12</v>
      </c>
      <c r="S26" s="469" t="s">
        <v>68</v>
      </c>
      <c r="T26" s="469">
        <v>1</v>
      </c>
      <c r="U26" s="470" t="s">
        <v>70</v>
      </c>
      <c r="V26" s="470" t="s">
        <v>87</v>
      </c>
      <c r="W26" s="469" t="s">
        <v>69</v>
      </c>
      <c r="X26" s="468" t="s">
        <v>86</v>
      </c>
      <c r="Y26" s="1241">
        <v>2206800</v>
      </c>
      <c r="Z26" s="1241"/>
      <c r="AA26" s="1241"/>
      <c r="AB26" s="469" t="s">
        <v>12</v>
      </c>
      <c r="AC26" s="469" t="s">
        <v>68</v>
      </c>
      <c r="AD26" s="469">
        <v>2</v>
      </c>
      <c r="AE26" s="469" t="s">
        <v>70</v>
      </c>
      <c r="AF26" s="471" t="s">
        <v>87</v>
      </c>
      <c r="AG26" s="469" t="s">
        <v>76</v>
      </c>
      <c r="AH26" s="1684">
        <f t="shared" si="2"/>
        <v>5766160</v>
      </c>
      <c r="AI26" s="1684"/>
      <c r="AJ26" s="1684"/>
      <c r="AK26" s="1685"/>
      <c r="AL26" s="55" t="s">
        <v>1177</v>
      </c>
      <c r="AM26" s="879"/>
      <c r="AN26" s="880"/>
      <c r="AO26" s="889"/>
      <c r="AP26" s="894"/>
      <c r="AQ26" s="861"/>
      <c r="AR26" s="866"/>
    </row>
    <row r="27" spans="1:44" s="55" customFormat="1" ht="18.95" customHeight="1">
      <c r="A27" s="1195"/>
      <c r="B27" s="1198"/>
      <c r="C27" s="1681"/>
      <c r="D27" s="1669"/>
      <c r="E27" s="1148"/>
      <c r="F27" s="1669"/>
      <c r="G27" s="1238" t="s">
        <v>1178</v>
      </c>
      <c r="H27" s="1239"/>
      <c r="I27" s="1239"/>
      <c r="J27" s="1239"/>
      <c r="K27" s="1239"/>
      <c r="L27" s="1239"/>
      <c r="M27" s="1239"/>
      <c r="N27" s="468" t="s">
        <v>86</v>
      </c>
      <c r="O27" s="1241">
        <v>3016100</v>
      </c>
      <c r="P27" s="1241"/>
      <c r="Q27" s="1241"/>
      <c r="R27" s="469" t="s">
        <v>12</v>
      </c>
      <c r="S27" s="469" t="s">
        <v>68</v>
      </c>
      <c r="T27" s="469">
        <v>1</v>
      </c>
      <c r="U27" s="470" t="s">
        <v>70</v>
      </c>
      <c r="V27" s="470" t="s">
        <v>87</v>
      </c>
      <c r="W27" s="469" t="s">
        <v>69</v>
      </c>
      <c r="X27" s="468" t="s">
        <v>86</v>
      </c>
      <c r="Y27" s="1241">
        <v>3073900</v>
      </c>
      <c r="Z27" s="1241"/>
      <c r="AA27" s="1241"/>
      <c r="AB27" s="469" t="s">
        <v>12</v>
      </c>
      <c r="AC27" s="469" t="s">
        <v>68</v>
      </c>
      <c r="AD27" s="469">
        <v>6</v>
      </c>
      <c r="AE27" s="469" t="s">
        <v>70</v>
      </c>
      <c r="AF27" s="471" t="s">
        <v>87</v>
      </c>
      <c r="AG27" s="469"/>
      <c r="AH27" s="1684"/>
      <c r="AI27" s="1684"/>
      <c r="AJ27" s="1684"/>
      <c r="AK27" s="1685"/>
      <c r="AM27" s="879"/>
      <c r="AN27" s="880"/>
      <c r="AO27" s="889"/>
      <c r="AP27" s="894"/>
      <c r="AQ27" s="861"/>
      <c r="AR27" s="866"/>
    </row>
    <row r="28" spans="1:44" s="55" customFormat="1" ht="18.95" customHeight="1">
      <c r="A28" s="1195"/>
      <c r="B28" s="1198"/>
      <c r="C28" s="1681"/>
      <c r="D28" s="1669"/>
      <c r="E28" s="1148"/>
      <c r="F28" s="1669"/>
      <c r="G28" s="1238"/>
      <c r="H28" s="1239"/>
      <c r="I28" s="1239"/>
      <c r="J28" s="1239"/>
      <c r="K28" s="1239"/>
      <c r="L28" s="1239"/>
      <c r="M28" s="1239"/>
      <c r="N28" s="468" t="s">
        <v>86</v>
      </c>
      <c r="O28" s="1241">
        <v>2875590</v>
      </c>
      <c r="P28" s="1241"/>
      <c r="Q28" s="1241"/>
      <c r="R28" s="469" t="s">
        <v>12</v>
      </c>
      <c r="S28" s="469" t="s">
        <v>68</v>
      </c>
      <c r="T28" s="469">
        <v>1</v>
      </c>
      <c r="U28" s="470" t="s">
        <v>70</v>
      </c>
      <c r="V28" s="470" t="s">
        <v>87</v>
      </c>
      <c r="W28" s="469"/>
      <c r="X28" s="468"/>
      <c r="Y28" s="1241"/>
      <c r="Z28" s="1241"/>
      <c r="AA28" s="1241"/>
      <c r="AB28" s="469"/>
      <c r="AC28" s="469"/>
      <c r="AD28" s="469"/>
      <c r="AE28" s="469"/>
      <c r="AF28" s="471"/>
      <c r="AG28" s="469" t="s">
        <v>76</v>
      </c>
      <c r="AH28" s="1684">
        <f>O27*T27+Y27*AD27+O28*T28</f>
        <v>24335090</v>
      </c>
      <c r="AI28" s="1684"/>
      <c r="AJ28" s="1684"/>
      <c r="AK28" s="1685"/>
      <c r="AL28" s="55" t="s">
        <v>446</v>
      </c>
      <c r="AM28" s="879"/>
      <c r="AN28" s="880"/>
      <c r="AO28" s="889"/>
      <c r="AP28" s="894"/>
      <c r="AQ28" s="861"/>
      <c r="AR28" s="866"/>
    </row>
    <row r="29" spans="1:44" s="55" customFormat="1" ht="18.95" customHeight="1">
      <c r="A29" s="1195"/>
      <c r="B29" s="1198"/>
      <c r="C29" s="1681"/>
      <c r="D29" s="1669"/>
      <c r="E29" s="1148"/>
      <c r="F29" s="1669"/>
      <c r="G29" s="1238" t="s">
        <v>93</v>
      </c>
      <c r="H29" s="1239"/>
      <c r="I29" s="1239"/>
      <c r="J29" s="1239"/>
      <c r="K29" s="1239"/>
      <c r="L29" s="1239"/>
      <c r="M29" s="1239"/>
      <c r="N29" s="468" t="s">
        <v>86</v>
      </c>
      <c r="O29" s="1241">
        <v>3179900</v>
      </c>
      <c r="P29" s="1241"/>
      <c r="Q29" s="1241"/>
      <c r="R29" s="469" t="s">
        <v>12</v>
      </c>
      <c r="S29" s="469" t="s">
        <v>68</v>
      </c>
      <c r="T29" s="469">
        <v>8</v>
      </c>
      <c r="U29" s="470" t="s">
        <v>70</v>
      </c>
      <c r="V29" s="470" t="s">
        <v>87</v>
      </c>
      <c r="W29" s="469" t="s">
        <v>69</v>
      </c>
      <c r="X29" s="468" t="s">
        <v>86</v>
      </c>
      <c r="Y29" s="1241">
        <v>3230800</v>
      </c>
      <c r="Z29" s="1241"/>
      <c r="AA29" s="1241"/>
      <c r="AB29" s="469" t="s">
        <v>12</v>
      </c>
      <c r="AC29" s="469" t="s">
        <v>68</v>
      </c>
      <c r="AD29" s="469">
        <v>4</v>
      </c>
      <c r="AE29" s="469" t="s">
        <v>70</v>
      </c>
      <c r="AF29" s="471" t="s">
        <v>87</v>
      </c>
      <c r="AG29" s="469" t="s">
        <v>76</v>
      </c>
      <c r="AH29" s="1684">
        <f t="shared" si="0"/>
        <v>38362400</v>
      </c>
      <c r="AI29" s="1684"/>
      <c r="AJ29" s="1684"/>
      <c r="AK29" s="1685"/>
      <c r="AL29" s="55" t="s">
        <v>1179</v>
      </c>
      <c r="AM29" s="879"/>
      <c r="AN29" s="880"/>
      <c r="AO29" s="889"/>
      <c r="AP29" s="894"/>
      <c r="AQ29" s="861"/>
      <c r="AR29" s="866"/>
    </row>
    <row r="30" spans="1:44" s="55" customFormat="1" ht="18.95" customHeight="1">
      <c r="A30" s="1195"/>
      <c r="B30" s="1198"/>
      <c r="C30" s="1681"/>
      <c r="D30" s="1669"/>
      <c r="E30" s="1148"/>
      <c r="F30" s="1669"/>
      <c r="G30" s="1238" t="s">
        <v>241</v>
      </c>
      <c r="H30" s="1239"/>
      <c r="I30" s="1239"/>
      <c r="J30" s="1239"/>
      <c r="K30" s="1239"/>
      <c r="L30" s="1239"/>
      <c r="M30" s="1239"/>
      <c r="N30" s="468" t="s">
        <v>86</v>
      </c>
      <c r="O30" s="1241">
        <v>2224800</v>
      </c>
      <c r="P30" s="1241"/>
      <c r="Q30" s="1241"/>
      <c r="R30" s="469" t="s">
        <v>12</v>
      </c>
      <c r="S30" s="469" t="s">
        <v>68</v>
      </c>
      <c r="T30" s="469">
        <v>3</v>
      </c>
      <c r="U30" s="470" t="s">
        <v>70</v>
      </c>
      <c r="V30" s="470" t="s">
        <v>87</v>
      </c>
      <c r="W30" s="469" t="s">
        <v>69</v>
      </c>
      <c r="X30" s="468" t="s">
        <v>86</v>
      </c>
      <c r="Y30" s="1241">
        <v>2122700</v>
      </c>
      <c r="Z30" s="1241"/>
      <c r="AA30" s="1241"/>
      <c r="AB30" s="469" t="s">
        <v>12</v>
      </c>
      <c r="AC30" s="469" t="s">
        <v>68</v>
      </c>
      <c r="AD30" s="469">
        <v>3</v>
      </c>
      <c r="AE30" s="469" t="s">
        <v>70</v>
      </c>
      <c r="AF30" s="471" t="s">
        <v>87</v>
      </c>
      <c r="AG30" s="469" t="s">
        <v>76</v>
      </c>
      <c r="AH30" s="1684">
        <f t="shared" si="0"/>
        <v>13042500</v>
      </c>
      <c r="AI30" s="1684"/>
      <c r="AJ30" s="1684"/>
      <c r="AK30" s="1685"/>
      <c r="AL30" s="55" t="s">
        <v>1180</v>
      </c>
      <c r="AM30" s="879"/>
      <c r="AN30" s="880"/>
      <c r="AO30" s="889"/>
      <c r="AP30" s="894"/>
      <c r="AQ30" s="861"/>
      <c r="AR30" s="866"/>
    </row>
    <row r="31" spans="1:44" s="55" customFormat="1" ht="18.95" customHeight="1">
      <c r="A31" s="1195"/>
      <c r="B31" s="1198"/>
      <c r="C31" s="1681"/>
      <c r="D31" s="1669"/>
      <c r="E31" s="1148"/>
      <c r="F31" s="1669"/>
      <c r="G31" s="1238" t="s">
        <v>241</v>
      </c>
      <c r="H31" s="1239"/>
      <c r="I31" s="1239"/>
      <c r="J31" s="1239"/>
      <c r="K31" s="1239"/>
      <c r="L31" s="1239"/>
      <c r="M31" s="1239"/>
      <c r="N31" s="468" t="s">
        <v>86</v>
      </c>
      <c r="O31" s="1241">
        <v>2224800</v>
      </c>
      <c r="P31" s="1241"/>
      <c r="Q31" s="1241"/>
      <c r="R31" s="469" t="s">
        <v>12</v>
      </c>
      <c r="S31" s="469" t="s">
        <v>68</v>
      </c>
      <c r="T31" s="469">
        <v>9</v>
      </c>
      <c r="U31" s="470" t="s">
        <v>70</v>
      </c>
      <c r="V31" s="470" t="s">
        <v>87</v>
      </c>
      <c r="W31" s="469" t="s">
        <v>69</v>
      </c>
      <c r="X31" s="468" t="s">
        <v>86</v>
      </c>
      <c r="Y31" s="1241">
        <v>2264200</v>
      </c>
      <c r="Z31" s="1241"/>
      <c r="AA31" s="1241"/>
      <c r="AB31" s="469" t="s">
        <v>12</v>
      </c>
      <c r="AC31" s="469" t="s">
        <v>68</v>
      </c>
      <c r="AD31" s="469">
        <v>3</v>
      </c>
      <c r="AE31" s="469" t="s">
        <v>70</v>
      </c>
      <c r="AF31" s="471" t="s">
        <v>87</v>
      </c>
      <c r="AG31" s="469" t="s">
        <v>76</v>
      </c>
      <c r="AH31" s="1684">
        <f t="shared" si="0"/>
        <v>26815800</v>
      </c>
      <c r="AI31" s="1684"/>
      <c r="AJ31" s="1684"/>
      <c r="AK31" s="1685"/>
      <c r="AL31" s="55" t="s">
        <v>1181</v>
      </c>
      <c r="AM31" s="879"/>
      <c r="AN31" s="880"/>
      <c r="AO31" s="889"/>
      <c r="AP31" s="894"/>
      <c r="AQ31" s="861"/>
      <c r="AR31" s="866"/>
    </row>
    <row r="32" spans="1:44" s="55" customFormat="1" ht="18.95" customHeight="1">
      <c r="A32" s="1195"/>
      <c r="B32" s="1198"/>
      <c r="C32" s="1681"/>
      <c r="D32" s="1669"/>
      <c r="E32" s="1148"/>
      <c r="F32" s="1669"/>
      <c r="G32" s="1238" t="s">
        <v>241</v>
      </c>
      <c r="H32" s="1239"/>
      <c r="I32" s="1239"/>
      <c r="J32" s="1239"/>
      <c r="K32" s="1239"/>
      <c r="L32" s="1239"/>
      <c r="M32" s="1239"/>
      <c r="N32" s="468"/>
      <c r="O32" s="1241"/>
      <c r="P32" s="1241"/>
      <c r="Q32" s="1241"/>
      <c r="R32" s="469"/>
      <c r="S32" s="469"/>
      <c r="T32" s="469"/>
      <c r="U32" s="470"/>
      <c r="V32" s="470"/>
      <c r="W32" s="469"/>
      <c r="X32" s="468" t="s">
        <v>86</v>
      </c>
      <c r="Y32" s="1241">
        <v>2122700</v>
      </c>
      <c r="Z32" s="1241"/>
      <c r="AA32" s="1241"/>
      <c r="AB32" s="469" t="s">
        <v>12</v>
      </c>
      <c r="AC32" s="469" t="s">
        <v>68</v>
      </c>
      <c r="AD32" s="469">
        <v>1</v>
      </c>
      <c r="AE32" s="469" t="s">
        <v>70</v>
      </c>
      <c r="AF32" s="471" t="s">
        <v>87</v>
      </c>
      <c r="AG32" s="469" t="s">
        <v>76</v>
      </c>
      <c r="AH32" s="1684">
        <f t="shared" si="0"/>
        <v>2122700</v>
      </c>
      <c r="AI32" s="1684"/>
      <c r="AJ32" s="1684"/>
      <c r="AK32" s="1685"/>
      <c r="AL32" s="55" t="s">
        <v>1182</v>
      </c>
      <c r="AM32" s="879"/>
      <c r="AN32" s="880"/>
      <c r="AO32" s="889"/>
      <c r="AP32" s="894"/>
      <c r="AQ32" s="861"/>
      <c r="AR32" s="866"/>
    </row>
    <row r="33" spans="1:44" s="55" customFormat="1" ht="18.95" customHeight="1">
      <c r="A33" s="1195"/>
      <c r="B33" s="1198"/>
      <c r="C33" s="1681"/>
      <c r="D33" s="1669"/>
      <c r="E33" s="1148"/>
      <c r="F33" s="1669"/>
      <c r="G33" s="1238" t="s">
        <v>94</v>
      </c>
      <c r="H33" s="1239"/>
      <c r="I33" s="1239"/>
      <c r="J33" s="1239"/>
      <c r="K33" s="1239"/>
      <c r="L33" s="1239"/>
      <c r="M33" s="1239"/>
      <c r="N33" s="468" t="s">
        <v>1153</v>
      </c>
      <c r="O33" s="1241">
        <v>2146900</v>
      </c>
      <c r="P33" s="1241"/>
      <c r="Q33" s="1241"/>
      <c r="R33" s="469" t="s">
        <v>12</v>
      </c>
      <c r="S33" s="469" t="s">
        <v>68</v>
      </c>
      <c r="T33" s="469">
        <v>1</v>
      </c>
      <c r="U33" s="470" t="s">
        <v>70</v>
      </c>
      <c r="V33" s="470" t="s">
        <v>1155</v>
      </c>
      <c r="W33" s="469" t="s">
        <v>69</v>
      </c>
      <c r="X33" s="468" t="s">
        <v>86</v>
      </c>
      <c r="Y33" s="1241">
        <v>2184600</v>
      </c>
      <c r="Z33" s="1241"/>
      <c r="AA33" s="1241"/>
      <c r="AB33" s="469" t="s">
        <v>12</v>
      </c>
      <c r="AC33" s="469" t="s">
        <v>68</v>
      </c>
      <c r="AD33" s="469">
        <v>11</v>
      </c>
      <c r="AE33" s="469" t="s">
        <v>70</v>
      </c>
      <c r="AF33" s="471" t="s">
        <v>87</v>
      </c>
      <c r="AG33" s="469" t="s">
        <v>76</v>
      </c>
      <c r="AH33" s="1684">
        <f t="shared" si="0"/>
        <v>26177500</v>
      </c>
      <c r="AI33" s="1684"/>
      <c r="AJ33" s="1684"/>
      <c r="AK33" s="1685"/>
      <c r="AL33" s="55" t="s">
        <v>1183</v>
      </c>
      <c r="AM33" s="879"/>
      <c r="AN33" s="880"/>
      <c r="AO33" s="889"/>
      <c r="AP33" s="894"/>
      <c r="AQ33" s="861"/>
      <c r="AR33" s="866"/>
    </row>
    <row r="34" spans="1:44" s="55" customFormat="1" ht="18.95" customHeight="1">
      <c r="A34" s="1195"/>
      <c r="B34" s="1198"/>
      <c r="C34" s="1681"/>
      <c r="D34" s="1669"/>
      <c r="E34" s="1148"/>
      <c r="F34" s="1669"/>
      <c r="G34" s="1523" t="s">
        <v>242</v>
      </c>
      <c r="H34" s="1524"/>
      <c r="I34" s="1524"/>
      <c r="J34" s="1524"/>
      <c r="K34" s="1524"/>
      <c r="L34" s="1524"/>
      <c r="M34" s="1524"/>
      <c r="N34" s="474" t="s">
        <v>1153</v>
      </c>
      <c r="O34" s="1526">
        <v>2367000</v>
      </c>
      <c r="P34" s="1526"/>
      <c r="Q34" s="1526"/>
      <c r="R34" s="475" t="s">
        <v>12</v>
      </c>
      <c r="S34" s="475" t="s">
        <v>251</v>
      </c>
      <c r="T34" s="475">
        <v>12</v>
      </c>
      <c r="U34" s="476" t="s">
        <v>70</v>
      </c>
      <c r="V34" s="476" t="s">
        <v>1155</v>
      </c>
      <c r="W34" s="475"/>
      <c r="X34" s="474"/>
      <c r="Y34" s="1526"/>
      <c r="Z34" s="1526"/>
      <c r="AA34" s="1526"/>
      <c r="AB34" s="475"/>
      <c r="AC34" s="475"/>
      <c r="AD34" s="475"/>
      <c r="AE34" s="475"/>
      <c r="AF34" s="477"/>
      <c r="AG34" s="475" t="s">
        <v>76</v>
      </c>
      <c r="AH34" s="1686">
        <f t="shared" si="0"/>
        <v>28404000</v>
      </c>
      <c r="AI34" s="1686"/>
      <c r="AJ34" s="1686"/>
      <c r="AK34" s="1687"/>
      <c r="AL34" s="55" t="s">
        <v>1184</v>
      </c>
      <c r="AM34" s="879"/>
      <c r="AN34" s="880"/>
      <c r="AO34" s="889"/>
      <c r="AP34" s="894"/>
      <c r="AQ34" s="861"/>
      <c r="AR34" s="866"/>
    </row>
    <row r="35" spans="1:44" s="55" customFormat="1" ht="18.95" customHeight="1">
      <c r="A35" s="1195"/>
      <c r="B35" s="1198"/>
      <c r="C35" s="1688"/>
      <c r="D35" s="1669"/>
      <c r="E35" s="1149"/>
      <c r="F35" s="1669"/>
      <c r="G35" s="1259" t="s">
        <v>77</v>
      </c>
      <c r="H35" s="1260"/>
      <c r="I35" s="1260"/>
      <c r="J35" s="1260"/>
      <c r="K35" s="1260"/>
      <c r="L35" s="1260"/>
      <c r="M35" s="1260"/>
      <c r="N35" s="478"/>
      <c r="O35" s="479"/>
      <c r="P35" s="479"/>
      <c r="Q35" s="479"/>
      <c r="R35" s="480"/>
      <c r="S35" s="480"/>
      <c r="T35" s="480"/>
      <c r="U35" s="479"/>
      <c r="V35" s="479"/>
      <c r="W35" s="480"/>
      <c r="X35" s="478"/>
      <c r="Y35" s="479"/>
      <c r="Z35" s="479"/>
      <c r="AA35" s="479"/>
      <c r="AB35" s="480"/>
      <c r="AC35" s="480"/>
      <c r="AD35" s="480"/>
      <c r="AE35" s="480"/>
      <c r="AF35" s="481"/>
      <c r="AG35" s="1538">
        <f>AC7</f>
        <v>600569470</v>
      </c>
      <c r="AH35" s="1538"/>
      <c r="AI35" s="1538"/>
      <c r="AJ35" s="1538"/>
      <c r="AK35" s="1539"/>
      <c r="AM35" s="879">
        <v>51655450</v>
      </c>
      <c r="AN35" s="880">
        <v>693750</v>
      </c>
      <c r="AO35" s="889"/>
      <c r="AP35" s="894"/>
      <c r="AQ35" s="861" t="s">
        <v>1608</v>
      </c>
      <c r="AR35" s="866"/>
    </row>
    <row r="36" spans="1:44" s="55" customFormat="1" ht="18.95" customHeight="1">
      <c r="A36" s="1195"/>
      <c r="B36" s="1198"/>
      <c r="C36" s="1680" t="s">
        <v>1185</v>
      </c>
      <c r="D36" s="1147">
        <f>ROUNDUP(AG54,-3)</f>
        <v>19295000</v>
      </c>
      <c r="E36" s="1147">
        <v>31588000</v>
      </c>
      <c r="F36" s="1147">
        <f>D36-E36</f>
        <v>-12293000</v>
      </c>
      <c r="G36" s="1661" t="s">
        <v>95</v>
      </c>
      <c r="H36" s="1661"/>
      <c r="I36" s="1661"/>
      <c r="J36" s="1661"/>
      <c r="K36" s="1661"/>
      <c r="L36" s="1661"/>
      <c r="M36" s="1661"/>
      <c r="N36" s="1661"/>
      <c r="O36" s="1661"/>
      <c r="P36" s="463"/>
      <c r="Q36" s="463"/>
      <c r="R36" s="482"/>
      <c r="S36" s="482"/>
      <c r="T36" s="482"/>
      <c r="U36" s="463"/>
      <c r="V36" s="463"/>
      <c r="W36" s="482"/>
      <c r="X36" s="483"/>
      <c r="Y36" s="463"/>
      <c r="Z36" s="463"/>
      <c r="AA36" s="463"/>
      <c r="AB36" s="482"/>
      <c r="AC36" s="482"/>
      <c r="AD36" s="482"/>
      <c r="AE36" s="482"/>
      <c r="AF36" s="484"/>
      <c r="AG36" s="1373">
        <f>AH37</f>
        <v>4800000</v>
      </c>
      <c r="AH36" s="1373"/>
      <c r="AI36" s="1373"/>
      <c r="AJ36" s="1373"/>
      <c r="AK36" s="1683"/>
      <c r="AM36" s="879"/>
      <c r="AN36" s="880">
        <v>400000</v>
      </c>
      <c r="AO36" s="889"/>
      <c r="AP36" s="894"/>
      <c r="AQ36" s="861"/>
      <c r="AR36" s="866"/>
    </row>
    <row r="37" spans="1:44" s="55" customFormat="1" ht="18.95" customHeight="1">
      <c r="A37" s="1195"/>
      <c r="B37" s="1198"/>
      <c r="C37" s="1681"/>
      <c r="D37" s="1148"/>
      <c r="E37" s="1148"/>
      <c r="F37" s="1148"/>
      <c r="G37" s="1655" t="s">
        <v>1152</v>
      </c>
      <c r="H37" s="1656"/>
      <c r="I37" s="1656"/>
      <c r="J37" s="1656"/>
      <c r="K37" s="1656"/>
      <c r="L37" s="1656"/>
      <c r="M37" s="1656"/>
      <c r="N37" s="485" t="s">
        <v>1153</v>
      </c>
      <c r="O37" s="1657">
        <v>400000</v>
      </c>
      <c r="P37" s="1657"/>
      <c r="Q37" s="1657"/>
      <c r="R37" s="486" t="s">
        <v>72</v>
      </c>
      <c r="S37" s="486" t="s">
        <v>68</v>
      </c>
      <c r="T37" s="486">
        <v>12</v>
      </c>
      <c r="U37" s="487" t="s">
        <v>1154</v>
      </c>
      <c r="V37" s="487" t="s">
        <v>1155</v>
      </c>
      <c r="W37" s="486"/>
      <c r="X37" s="485"/>
      <c r="Y37" s="1657"/>
      <c r="Z37" s="1657"/>
      <c r="AA37" s="1657"/>
      <c r="AB37" s="486"/>
      <c r="AC37" s="486"/>
      <c r="AD37" s="486"/>
      <c r="AE37" s="486"/>
      <c r="AF37" s="488"/>
      <c r="AG37" s="486" t="s">
        <v>76</v>
      </c>
      <c r="AH37" s="1658">
        <f>O37*T37</f>
        <v>4800000</v>
      </c>
      <c r="AI37" s="1658"/>
      <c r="AJ37" s="1658"/>
      <c r="AK37" s="1659"/>
      <c r="AM37" s="879"/>
      <c r="AN37" s="880"/>
      <c r="AO37" s="889"/>
      <c r="AP37" s="894"/>
      <c r="AQ37" s="861"/>
      <c r="AR37" s="866"/>
    </row>
    <row r="38" spans="1:44" s="55" customFormat="1" ht="18.95" customHeight="1">
      <c r="A38" s="1195"/>
      <c r="B38" s="1198"/>
      <c r="C38" s="1681"/>
      <c r="D38" s="1148"/>
      <c r="E38" s="1148"/>
      <c r="F38" s="1148"/>
      <c r="G38" s="1660" t="s">
        <v>1186</v>
      </c>
      <c r="H38" s="1661"/>
      <c r="I38" s="1661"/>
      <c r="J38" s="1661"/>
      <c r="K38" s="1661"/>
      <c r="L38" s="1661"/>
      <c r="M38" s="1661"/>
      <c r="N38" s="1661"/>
      <c r="O38" s="1661"/>
      <c r="P38" s="463"/>
      <c r="Q38" s="463"/>
      <c r="R38" s="482"/>
      <c r="S38" s="482"/>
      <c r="T38" s="482"/>
      <c r="U38" s="463"/>
      <c r="V38" s="463"/>
      <c r="W38" s="482"/>
      <c r="X38" s="483"/>
      <c r="Y38" s="463"/>
      <c r="Z38" s="463"/>
      <c r="AA38" s="463"/>
      <c r="AB38" s="482"/>
      <c r="AC38" s="482"/>
      <c r="AD38" s="482"/>
      <c r="AE38" s="482"/>
      <c r="AF38" s="484"/>
      <c r="AG38" s="1653">
        <f>AH39</f>
        <v>9118410</v>
      </c>
      <c r="AH38" s="1653"/>
      <c r="AI38" s="1653"/>
      <c r="AJ38" s="1653"/>
      <c r="AK38" s="1654"/>
      <c r="AM38" s="879"/>
      <c r="AN38" s="880"/>
      <c r="AO38" s="889"/>
      <c r="AP38" s="894"/>
      <c r="AQ38" s="861"/>
      <c r="AR38" s="866"/>
    </row>
    <row r="39" spans="1:44" s="55" customFormat="1" ht="18.95" customHeight="1">
      <c r="A39" s="1195"/>
      <c r="B39" s="1198"/>
      <c r="C39" s="1681"/>
      <c r="D39" s="1148"/>
      <c r="E39" s="1148"/>
      <c r="F39" s="1148"/>
      <c r="G39" s="1533" t="s">
        <v>1187</v>
      </c>
      <c r="H39" s="1534"/>
      <c r="I39" s="1534"/>
      <c r="J39" s="1534"/>
      <c r="K39" s="1534"/>
      <c r="L39" s="1534"/>
      <c r="M39" s="1534"/>
      <c r="N39" s="464" t="s">
        <v>1153</v>
      </c>
      <c r="O39" s="1349">
        <v>700000</v>
      </c>
      <c r="P39" s="1349"/>
      <c r="Q39" s="1349"/>
      <c r="R39" s="465" t="s">
        <v>72</v>
      </c>
      <c r="S39" s="465" t="s">
        <v>68</v>
      </c>
      <c r="T39" s="465">
        <v>10</v>
      </c>
      <c r="U39" s="466" t="s">
        <v>1154</v>
      </c>
      <c r="V39" s="466" t="s">
        <v>1155</v>
      </c>
      <c r="W39" s="469" t="s">
        <v>69</v>
      </c>
      <c r="X39" s="468" t="s">
        <v>86</v>
      </c>
      <c r="Y39" s="1241">
        <v>1059205</v>
      </c>
      <c r="Z39" s="1241"/>
      <c r="AA39" s="1241"/>
      <c r="AB39" s="469" t="s">
        <v>12</v>
      </c>
      <c r="AC39" s="469" t="s">
        <v>68</v>
      </c>
      <c r="AD39" s="469">
        <v>2</v>
      </c>
      <c r="AE39" s="469" t="s">
        <v>70</v>
      </c>
      <c r="AF39" s="471" t="s">
        <v>87</v>
      </c>
      <c r="AG39" s="465" t="s">
        <v>76</v>
      </c>
      <c r="AH39" s="1536">
        <f>O39*T39+Y39*AD39</f>
        <v>9118410</v>
      </c>
      <c r="AI39" s="1536"/>
      <c r="AJ39" s="1536"/>
      <c r="AK39" s="1537"/>
      <c r="AM39" s="879">
        <v>3900590</v>
      </c>
      <c r="AN39" s="880">
        <v>62520</v>
      </c>
      <c r="AO39" s="889"/>
      <c r="AP39" s="894"/>
      <c r="AQ39" s="861" t="s">
        <v>1609</v>
      </c>
      <c r="AR39" s="866"/>
    </row>
    <row r="40" spans="1:44" s="55" customFormat="1" ht="18.95" customHeight="1">
      <c r="A40" s="1195"/>
      <c r="B40" s="1198"/>
      <c r="C40" s="1681"/>
      <c r="D40" s="1148"/>
      <c r="E40" s="1148"/>
      <c r="F40" s="1148"/>
      <c r="G40" s="1661" t="s">
        <v>96</v>
      </c>
      <c r="H40" s="1661"/>
      <c r="I40" s="1661"/>
      <c r="J40" s="1661"/>
      <c r="K40" s="1661"/>
      <c r="L40" s="1661"/>
      <c r="M40" s="1661"/>
      <c r="N40" s="1661"/>
      <c r="O40" s="1661"/>
      <c r="P40" s="463"/>
      <c r="Q40" s="463"/>
      <c r="R40" s="482"/>
      <c r="S40" s="482"/>
      <c r="T40" s="482"/>
      <c r="U40" s="463"/>
      <c r="V40" s="463"/>
      <c r="W40" s="482"/>
      <c r="X40" s="483"/>
      <c r="Y40" s="463"/>
      <c r="Z40" s="463"/>
      <c r="AA40" s="463"/>
      <c r="AB40" s="482"/>
      <c r="AC40" s="482"/>
      <c r="AD40" s="482"/>
      <c r="AE40" s="482"/>
      <c r="AF40" s="484"/>
      <c r="AG40" s="482"/>
      <c r="AH40" s="1678">
        <f>SUM(AH41:AK53)</f>
        <v>5376090</v>
      </c>
      <c r="AI40" s="1678"/>
      <c r="AJ40" s="1678"/>
      <c r="AK40" s="1679"/>
      <c r="AM40" s="879"/>
      <c r="AN40" s="880"/>
      <c r="AO40" s="889"/>
      <c r="AP40" s="894"/>
      <c r="AQ40" s="861"/>
      <c r="AR40" s="866"/>
    </row>
    <row r="41" spans="1:44" s="55" customFormat="1" ht="18.95" customHeight="1">
      <c r="A41" s="1195"/>
      <c r="B41" s="1198"/>
      <c r="C41" s="1681"/>
      <c r="D41" s="1148"/>
      <c r="E41" s="1148"/>
      <c r="F41" s="1148"/>
      <c r="G41" s="1533" t="s">
        <v>85</v>
      </c>
      <c r="H41" s="1534"/>
      <c r="I41" s="1534"/>
      <c r="J41" s="1534"/>
      <c r="K41" s="1534"/>
      <c r="L41" s="1534"/>
      <c r="M41" s="1534"/>
      <c r="N41" s="464" t="s">
        <v>1153</v>
      </c>
      <c r="O41" s="1349">
        <v>40000</v>
      </c>
      <c r="P41" s="1349"/>
      <c r="Q41" s="1349"/>
      <c r="R41" s="465" t="s">
        <v>72</v>
      </c>
      <c r="S41" s="465" t="s">
        <v>251</v>
      </c>
      <c r="T41" s="465">
        <v>12</v>
      </c>
      <c r="U41" s="466" t="s">
        <v>1154</v>
      </c>
      <c r="V41" s="466" t="s">
        <v>1155</v>
      </c>
      <c r="W41" s="465"/>
      <c r="X41" s="464"/>
      <c r="Y41" s="1349"/>
      <c r="Z41" s="1349"/>
      <c r="AA41" s="1349"/>
      <c r="AB41" s="465"/>
      <c r="AC41" s="465"/>
      <c r="AD41" s="465"/>
      <c r="AE41" s="465"/>
      <c r="AF41" s="467"/>
      <c r="AG41" s="465" t="s">
        <v>76</v>
      </c>
      <c r="AH41" s="1536">
        <f>O41*T41</f>
        <v>480000</v>
      </c>
      <c r="AI41" s="1536"/>
      <c r="AJ41" s="1536"/>
      <c r="AK41" s="1537"/>
      <c r="AL41" s="55" t="s">
        <v>1157</v>
      </c>
      <c r="AM41" s="879"/>
      <c r="AN41" s="880"/>
      <c r="AO41" s="889"/>
      <c r="AP41" s="894"/>
      <c r="AQ41" s="861"/>
      <c r="AR41" s="866"/>
    </row>
    <row r="42" spans="1:44" s="55" customFormat="1" ht="18.95" customHeight="1">
      <c r="A42" s="1195"/>
      <c r="B42" s="1198"/>
      <c r="C42" s="1681"/>
      <c r="D42" s="1148"/>
      <c r="E42" s="1148"/>
      <c r="F42" s="1148"/>
      <c r="G42" s="1523" t="s">
        <v>1158</v>
      </c>
      <c r="H42" s="1524"/>
      <c r="I42" s="1524"/>
      <c r="J42" s="1524"/>
      <c r="K42" s="1524"/>
      <c r="L42" s="1524"/>
      <c r="M42" s="1524"/>
      <c r="N42" s="493" t="s">
        <v>1153</v>
      </c>
      <c r="O42" s="1580">
        <v>40000</v>
      </c>
      <c r="P42" s="1580"/>
      <c r="Q42" s="1580"/>
      <c r="R42" s="492" t="s">
        <v>72</v>
      </c>
      <c r="S42" s="492" t="s">
        <v>251</v>
      </c>
      <c r="T42" s="492">
        <v>10</v>
      </c>
      <c r="U42" s="494" t="s">
        <v>70</v>
      </c>
      <c r="V42" s="494" t="s">
        <v>1155</v>
      </c>
      <c r="W42" s="492"/>
      <c r="X42" s="493"/>
      <c r="Y42" s="1580"/>
      <c r="Z42" s="1580"/>
      <c r="AA42" s="1580"/>
      <c r="AB42" s="492"/>
      <c r="AC42" s="492"/>
      <c r="AD42" s="492"/>
      <c r="AE42" s="492"/>
      <c r="AF42" s="577"/>
      <c r="AG42" s="492" t="s">
        <v>76</v>
      </c>
      <c r="AH42" s="1581">
        <f>O42*T42+Y42*AD42</f>
        <v>400000</v>
      </c>
      <c r="AI42" s="1581"/>
      <c r="AJ42" s="1581"/>
      <c r="AK42" s="1582"/>
      <c r="AL42" s="55" t="s">
        <v>1160</v>
      </c>
      <c r="AM42" s="879"/>
      <c r="AN42" s="880"/>
      <c r="AO42" s="889"/>
      <c r="AP42" s="894"/>
      <c r="AQ42" s="861"/>
      <c r="AR42" s="866"/>
    </row>
    <row r="43" spans="1:44" s="55" customFormat="1" ht="18.95" customHeight="1">
      <c r="A43" s="1195"/>
      <c r="B43" s="1198"/>
      <c r="C43" s="1681"/>
      <c r="D43" s="1148"/>
      <c r="E43" s="1148"/>
      <c r="F43" s="1148"/>
      <c r="G43" s="1238" t="s">
        <v>1158</v>
      </c>
      <c r="H43" s="1239"/>
      <c r="I43" s="1239"/>
      <c r="J43" s="1239"/>
      <c r="K43" s="1239"/>
      <c r="L43" s="1239"/>
      <c r="M43" s="1239"/>
      <c r="N43" s="464" t="s">
        <v>1153</v>
      </c>
      <c r="O43" s="1349">
        <v>40000</v>
      </c>
      <c r="P43" s="1349"/>
      <c r="Q43" s="1349"/>
      <c r="R43" s="465" t="s">
        <v>72</v>
      </c>
      <c r="S43" s="465" t="s">
        <v>251</v>
      </c>
      <c r="T43" s="465">
        <v>11</v>
      </c>
      <c r="U43" s="466" t="s">
        <v>1154</v>
      </c>
      <c r="V43" s="466" t="s">
        <v>1155</v>
      </c>
      <c r="W43" s="465" t="s">
        <v>1163</v>
      </c>
      <c r="X43" s="464" t="s">
        <v>1153</v>
      </c>
      <c r="Y43" s="1349">
        <v>25720</v>
      </c>
      <c r="Z43" s="1349"/>
      <c r="AA43" s="1349"/>
      <c r="AB43" s="465" t="s">
        <v>72</v>
      </c>
      <c r="AC43" s="465" t="s">
        <v>251</v>
      </c>
      <c r="AD43" s="465">
        <v>1</v>
      </c>
      <c r="AE43" s="466" t="s">
        <v>1154</v>
      </c>
      <c r="AF43" s="466" t="s">
        <v>1155</v>
      </c>
      <c r="AG43" s="465" t="s">
        <v>76</v>
      </c>
      <c r="AH43" s="1536">
        <f>O43*T43+Y43*AD43</f>
        <v>465720</v>
      </c>
      <c r="AI43" s="1536"/>
      <c r="AJ43" s="1536"/>
      <c r="AK43" s="1537"/>
      <c r="AL43" s="55" t="s">
        <v>1161</v>
      </c>
      <c r="AM43" s="879"/>
      <c r="AN43" s="880"/>
      <c r="AO43" s="889"/>
      <c r="AP43" s="894"/>
      <c r="AQ43" s="861"/>
      <c r="AR43" s="866"/>
    </row>
    <row r="44" spans="1:44" s="55" customFormat="1" ht="18.95" customHeight="1">
      <c r="A44" s="1195"/>
      <c r="B44" s="1198"/>
      <c r="C44" s="1681"/>
      <c r="D44" s="1148"/>
      <c r="E44" s="1148"/>
      <c r="F44" s="1148"/>
      <c r="G44" s="1238" t="s">
        <v>1188</v>
      </c>
      <c r="H44" s="1239"/>
      <c r="I44" s="1239"/>
      <c r="J44" s="1239"/>
      <c r="K44" s="1239"/>
      <c r="L44" s="1239"/>
      <c r="M44" s="1239"/>
      <c r="N44" s="464" t="s">
        <v>1153</v>
      </c>
      <c r="O44" s="1241">
        <v>148750</v>
      </c>
      <c r="P44" s="1241"/>
      <c r="Q44" s="1241"/>
      <c r="R44" s="465" t="s">
        <v>72</v>
      </c>
      <c r="S44" s="465" t="s">
        <v>251</v>
      </c>
      <c r="T44" s="492">
        <v>12</v>
      </c>
      <c r="U44" s="466" t="s">
        <v>70</v>
      </c>
      <c r="V44" s="466" t="s">
        <v>1155</v>
      </c>
      <c r="W44" s="492"/>
      <c r="X44" s="493"/>
      <c r="Y44" s="1526"/>
      <c r="Z44" s="1526"/>
      <c r="AA44" s="1526"/>
      <c r="AB44" s="469"/>
      <c r="AC44" s="465"/>
      <c r="AD44" s="492"/>
      <c r="AE44" s="469"/>
      <c r="AF44" s="471"/>
      <c r="AG44" s="492" t="s">
        <v>76</v>
      </c>
      <c r="AH44" s="1536">
        <f>O44*T44+Y44*AD44</f>
        <v>1785000</v>
      </c>
      <c r="AI44" s="1536"/>
      <c r="AJ44" s="1536"/>
      <c r="AK44" s="1537"/>
      <c r="AL44" s="55" t="s">
        <v>1164</v>
      </c>
      <c r="AM44" s="879"/>
      <c r="AN44" s="880"/>
      <c r="AO44" s="889"/>
      <c r="AP44" s="894"/>
      <c r="AQ44" s="861"/>
      <c r="AR44" s="866"/>
    </row>
    <row r="45" spans="1:44" s="55" customFormat="1" ht="18.95" customHeight="1">
      <c r="A45" s="1195"/>
      <c r="B45" s="1198"/>
      <c r="C45" s="1681"/>
      <c r="D45" s="1148"/>
      <c r="E45" s="1148"/>
      <c r="F45" s="1148"/>
      <c r="G45" s="1676" t="s">
        <v>1188</v>
      </c>
      <c r="H45" s="1677"/>
      <c r="I45" s="1677"/>
      <c r="J45" s="1677"/>
      <c r="K45" s="1677"/>
      <c r="L45" s="1677"/>
      <c r="M45" s="1677"/>
      <c r="N45" s="485" t="s">
        <v>1153</v>
      </c>
      <c r="O45" s="1580">
        <v>18650</v>
      </c>
      <c r="P45" s="1580"/>
      <c r="Q45" s="1580"/>
      <c r="R45" s="486" t="s">
        <v>72</v>
      </c>
      <c r="S45" s="486" t="s">
        <v>251</v>
      </c>
      <c r="T45" s="492">
        <v>2</v>
      </c>
      <c r="U45" s="487" t="s">
        <v>70</v>
      </c>
      <c r="V45" s="487" t="s">
        <v>1155</v>
      </c>
      <c r="W45" s="469" t="s">
        <v>1163</v>
      </c>
      <c r="X45" s="464" t="s">
        <v>1153</v>
      </c>
      <c r="Y45" s="1349">
        <v>18700</v>
      </c>
      <c r="Z45" s="1349"/>
      <c r="AA45" s="1349"/>
      <c r="AB45" s="465" t="s">
        <v>72</v>
      </c>
      <c r="AC45" s="465" t="s">
        <v>251</v>
      </c>
      <c r="AD45" s="465">
        <v>1</v>
      </c>
      <c r="AE45" s="466" t="s">
        <v>1154</v>
      </c>
      <c r="AF45" s="466" t="s">
        <v>1155</v>
      </c>
      <c r="AG45" s="492" t="s">
        <v>76</v>
      </c>
      <c r="AH45" s="1658">
        <f>O45*T45+Y45*AD45</f>
        <v>56000</v>
      </c>
      <c r="AI45" s="1658"/>
      <c r="AJ45" s="1658"/>
      <c r="AK45" s="1659"/>
      <c r="AL45" s="55" t="s">
        <v>1165</v>
      </c>
      <c r="AM45" s="879"/>
      <c r="AN45" s="880"/>
      <c r="AO45" s="889"/>
      <c r="AP45" s="894"/>
      <c r="AQ45" s="861"/>
      <c r="AR45" s="866"/>
    </row>
    <row r="46" spans="1:44" s="55" customFormat="1" ht="18.95" customHeight="1">
      <c r="A46" s="1195"/>
      <c r="B46" s="1198"/>
      <c r="C46" s="1681"/>
      <c r="D46" s="1148"/>
      <c r="E46" s="1148"/>
      <c r="F46" s="1148"/>
      <c r="G46" s="1238" t="s">
        <v>1174</v>
      </c>
      <c r="H46" s="1239"/>
      <c r="I46" s="1239"/>
      <c r="J46" s="1239"/>
      <c r="K46" s="1239"/>
      <c r="L46" s="1239"/>
      <c r="M46" s="1239"/>
      <c r="N46" s="464" t="s">
        <v>1153</v>
      </c>
      <c r="O46" s="1241">
        <v>67750</v>
      </c>
      <c r="P46" s="1241"/>
      <c r="Q46" s="1241"/>
      <c r="R46" s="465" t="s">
        <v>72</v>
      </c>
      <c r="S46" s="465" t="s">
        <v>251</v>
      </c>
      <c r="T46" s="492">
        <v>1</v>
      </c>
      <c r="U46" s="466" t="s">
        <v>70</v>
      </c>
      <c r="V46" s="466" t="s">
        <v>1155</v>
      </c>
      <c r="W46" s="492"/>
      <c r="X46" s="493"/>
      <c r="Y46" s="1526"/>
      <c r="Z46" s="1526"/>
      <c r="AA46" s="1526"/>
      <c r="AB46" s="469"/>
      <c r="AC46" s="465"/>
      <c r="AD46" s="492"/>
      <c r="AE46" s="469"/>
      <c r="AF46" s="471"/>
      <c r="AG46" s="492" t="s">
        <v>76</v>
      </c>
      <c r="AH46" s="1536">
        <f t="shared" ref="AH46:AH47" si="3">O46*T46+Y46*AD46</f>
        <v>67750</v>
      </c>
      <c r="AI46" s="1536"/>
      <c r="AJ46" s="1536"/>
      <c r="AK46" s="1537"/>
      <c r="AL46" s="55" t="s">
        <v>1176</v>
      </c>
      <c r="AM46" s="879"/>
      <c r="AN46" s="880"/>
      <c r="AO46" s="889"/>
      <c r="AP46" s="894"/>
      <c r="AQ46" s="861"/>
      <c r="AR46" s="866"/>
    </row>
    <row r="47" spans="1:44" s="55" customFormat="1" ht="18.95" customHeight="1">
      <c r="A47" s="1195"/>
      <c r="B47" s="1198"/>
      <c r="C47" s="1681"/>
      <c r="D47" s="1148"/>
      <c r="E47" s="1148"/>
      <c r="F47" s="1148"/>
      <c r="G47" s="1238" t="s">
        <v>1189</v>
      </c>
      <c r="H47" s="1239"/>
      <c r="I47" s="1239"/>
      <c r="J47" s="1239"/>
      <c r="K47" s="1239"/>
      <c r="L47" s="1239"/>
      <c r="M47" s="1239"/>
      <c r="N47" s="464" t="s">
        <v>1153</v>
      </c>
      <c r="O47" s="1241">
        <v>14200</v>
      </c>
      <c r="P47" s="1241"/>
      <c r="Q47" s="1241"/>
      <c r="R47" s="465" t="s">
        <v>72</v>
      </c>
      <c r="S47" s="465" t="s">
        <v>251</v>
      </c>
      <c r="T47" s="492">
        <v>1</v>
      </c>
      <c r="U47" s="466" t="s">
        <v>70</v>
      </c>
      <c r="V47" s="466" t="s">
        <v>1155</v>
      </c>
      <c r="W47" s="469" t="s">
        <v>1163</v>
      </c>
      <c r="X47" s="464" t="s">
        <v>1153</v>
      </c>
      <c r="Y47" s="1349">
        <v>20000</v>
      </c>
      <c r="Z47" s="1349"/>
      <c r="AA47" s="1349"/>
      <c r="AB47" s="465" t="s">
        <v>72</v>
      </c>
      <c r="AC47" s="465" t="s">
        <v>251</v>
      </c>
      <c r="AD47" s="465">
        <v>1</v>
      </c>
      <c r="AE47" s="466" t="s">
        <v>1154</v>
      </c>
      <c r="AF47" s="466" t="s">
        <v>1155</v>
      </c>
      <c r="AG47" s="492" t="s">
        <v>76</v>
      </c>
      <c r="AH47" s="1536">
        <f t="shared" si="3"/>
        <v>34200</v>
      </c>
      <c r="AI47" s="1536"/>
      <c r="AJ47" s="1536"/>
      <c r="AK47" s="1537"/>
      <c r="AL47" s="55" t="s">
        <v>1171</v>
      </c>
      <c r="AM47" s="879"/>
      <c r="AN47" s="880"/>
      <c r="AO47" s="889"/>
      <c r="AP47" s="894"/>
      <c r="AQ47" s="861"/>
      <c r="AR47" s="866"/>
    </row>
    <row r="48" spans="1:44" s="55" customFormat="1" ht="18.95" customHeight="1">
      <c r="A48" s="1195"/>
      <c r="B48" s="1198"/>
      <c r="C48" s="1681"/>
      <c r="D48" s="1148"/>
      <c r="E48" s="1148"/>
      <c r="F48" s="1148"/>
      <c r="G48" s="472"/>
      <c r="H48" s="471"/>
      <c r="I48" s="471"/>
      <c r="J48" s="471"/>
      <c r="K48" s="471"/>
      <c r="L48" s="471"/>
      <c r="M48" s="471"/>
      <c r="N48" s="464"/>
      <c r="O48" s="470"/>
      <c r="P48" s="470"/>
      <c r="Q48" s="470"/>
      <c r="R48" s="465"/>
      <c r="S48" s="465"/>
      <c r="T48" s="492"/>
      <c r="U48" s="466"/>
      <c r="V48" s="466"/>
      <c r="W48" s="469"/>
      <c r="X48" s="464" t="s">
        <v>1153</v>
      </c>
      <c r="Y48" s="1349">
        <v>40000</v>
      </c>
      <c r="Z48" s="1349"/>
      <c r="AA48" s="1349"/>
      <c r="AB48" s="465" t="s">
        <v>72</v>
      </c>
      <c r="AC48" s="465" t="s">
        <v>251</v>
      </c>
      <c r="AD48" s="465">
        <v>1</v>
      </c>
      <c r="AE48" s="466" t="s">
        <v>681</v>
      </c>
      <c r="AF48" s="466" t="s">
        <v>1155</v>
      </c>
      <c r="AG48" s="492" t="s">
        <v>76</v>
      </c>
      <c r="AH48" s="1536">
        <f t="shared" ref="AH48" si="4">O48*T48+Y48*AD48</f>
        <v>40000</v>
      </c>
      <c r="AI48" s="1536"/>
      <c r="AJ48" s="1536"/>
      <c r="AK48" s="1537"/>
      <c r="AL48" s="55" t="s">
        <v>1621</v>
      </c>
      <c r="AM48" s="879"/>
      <c r="AN48" s="880"/>
      <c r="AO48" s="889"/>
      <c r="AP48" s="894"/>
      <c r="AQ48" s="861"/>
      <c r="AR48" s="866"/>
    </row>
    <row r="49" spans="1:44" s="55" customFormat="1" ht="18.95" customHeight="1">
      <c r="A49" s="1195"/>
      <c r="B49" s="1198"/>
      <c r="C49" s="1681"/>
      <c r="D49" s="1148"/>
      <c r="E49" s="1148"/>
      <c r="F49" s="1148"/>
      <c r="G49" s="1238" t="s">
        <v>1178</v>
      </c>
      <c r="H49" s="1239"/>
      <c r="I49" s="1239"/>
      <c r="J49" s="1239"/>
      <c r="K49" s="1239"/>
      <c r="L49" s="1239"/>
      <c r="M49" s="1239"/>
      <c r="N49" s="464" t="s">
        <v>1153</v>
      </c>
      <c r="O49" s="1241">
        <v>40000</v>
      </c>
      <c r="P49" s="1241"/>
      <c r="Q49" s="1241"/>
      <c r="R49" s="465" t="s">
        <v>72</v>
      </c>
      <c r="S49" s="465" t="s">
        <v>251</v>
      </c>
      <c r="T49" s="492">
        <v>7</v>
      </c>
      <c r="U49" s="466" t="s">
        <v>70</v>
      </c>
      <c r="V49" s="466" t="s">
        <v>1155</v>
      </c>
      <c r="W49" s="469" t="s">
        <v>1163</v>
      </c>
      <c r="X49" s="464" t="s">
        <v>1153</v>
      </c>
      <c r="Y49" s="1349">
        <v>37420</v>
      </c>
      <c r="Z49" s="1349"/>
      <c r="AA49" s="1349"/>
      <c r="AB49" s="465" t="s">
        <v>72</v>
      </c>
      <c r="AC49" s="465" t="s">
        <v>251</v>
      </c>
      <c r="AD49" s="465">
        <v>1</v>
      </c>
      <c r="AE49" s="466" t="s">
        <v>1154</v>
      </c>
      <c r="AF49" s="466" t="s">
        <v>1155</v>
      </c>
      <c r="AG49" s="492" t="s">
        <v>76</v>
      </c>
      <c r="AH49" s="1536">
        <f>O49*T49+Y49*AD49</f>
        <v>317420</v>
      </c>
      <c r="AI49" s="1536"/>
      <c r="AJ49" s="1536"/>
      <c r="AK49" s="1537"/>
      <c r="AL49" s="55" t="s">
        <v>446</v>
      </c>
      <c r="AM49" s="879"/>
      <c r="AN49" s="880"/>
      <c r="AO49" s="889"/>
      <c r="AP49" s="894"/>
      <c r="AQ49" s="861"/>
      <c r="AR49" s="866"/>
    </row>
    <row r="50" spans="1:44" s="55" customFormat="1" ht="18.95" customHeight="1">
      <c r="A50" s="1195"/>
      <c r="B50" s="1198"/>
      <c r="C50" s="1681"/>
      <c r="D50" s="1148"/>
      <c r="E50" s="1148"/>
      <c r="F50" s="1148"/>
      <c r="G50" s="1238" t="s">
        <v>1182</v>
      </c>
      <c r="H50" s="1239"/>
      <c r="I50" s="1239"/>
      <c r="J50" s="1239"/>
      <c r="K50" s="1239"/>
      <c r="L50" s="1239"/>
      <c r="M50" s="1239"/>
      <c r="N50" s="464" t="s">
        <v>1153</v>
      </c>
      <c r="O50" s="1241">
        <v>40000</v>
      </c>
      <c r="P50" s="1241"/>
      <c r="Q50" s="1241"/>
      <c r="R50" s="469" t="s">
        <v>72</v>
      </c>
      <c r="S50" s="465" t="s">
        <v>251</v>
      </c>
      <c r="T50" s="492">
        <v>12</v>
      </c>
      <c r="U50" s="494" t="s">
        <v>70</v>
      </c>
      <c r="V50" s="494" t="s">
        <v>1155</v>
      </c>
      <c r="W50" s="469" t="s">
        <v>1163</v>
      </c>
      <c r="X50" s="464" t="s">
        <v>1153</v>
      </c>
      <c r="Y50" s="1349">
        <v>40000</v>
      </c>
      <c r="Z50" s="1349"/>
      <c r="AA50" s="1349"/>
      <c r="AB50" s="465" t="s">
        <v>72</v>
      </c>
      <c r="AC50" s="465" t="s">
        <v>251</v>
      </c>
      <c r="AD50" s="465">
        <v>3</v>
      </c>
      <c r="AE50" s="466" t="s">
        <v>1154</v>
      </c>
      <c r="AF50" s="466" t="s">
        <v>1155</v>
      </c>
      <c r="AG50" s="492" t="s">
        <v>76</v>
      </c>
      <c r="AH50" s="1536">
        <f>O50*T50+Y50*AD50</f>
        <v>600000</v>
      </c>
      <c r="AI50" s="1536"/>
      <c r="AJ50" s="1536"/>
      <c r="AK50" s="1537"/>
      <c r="AL50" s="55" t="s">
        <v>447</v>
      </c>
      <c r="AM50" s="879"/>
      <c r="AN50" s="880"/>
      <c r="AO50" s="889"/>
      <c r="AP50" s="894"/>
      <c r="AQ50" s="861"/>
      <c r="AR50" s="866"/>
    </row>
    <row r="51" spans="1:44" s="55" customFormat="1" ht="18.95" customHeight="1">
      <c r="A51" s="1195"/>
      <c r="B51" s="1198"/>
      <c r="C51" s="1681"/>
      <c r="D51" s="1148"/>
      <c r="E51" s="1148"/>
      <c r="F51" s="1148"/>
      <c r="G51" s="1238" t="s">
        <v>1182</v>
      </c>
      <c r="H51" s="1239"/>
      <c r="I51" s="1239"/>
      <c r="J51" s="1239"/>
      <c r="K51" s="1239"/>
      <c r="L51" s="1239"/>
      <c r="M51" s="1239"/>
      <c r="N51" s="464"/>
      <c r="O51" s="1241"/>
      <c r="P51" s="1241"/>
      <c r="Q51" s="1241"/>
      <c r="R51" s="469"/>
      <c r="S51" s="465"/>
      <c r="T51" s="492"/>
      <c r="U51" s="494"/>
      <c r="V51" s="494"/>
      <c r="W51" s="469"/>
      <c r="X51" s="464" t="s">
        <v>1153</v>
      </c>
      <c r="Y51" s="1349">
        <v>170000</v>
      </c>
      <c r="Z51" s="1349"/>
      <c r="AA51" s="1349"/>
      <c r="AB51" s="465" t="s">
        <v>72</v>
      </c>
      <c r="AC51" s="465" t="s">
        <v>251</v>
      </c>
      <c r="AD51" s="465">
        <v>1</v>
      </c>
      <c r="AE51" s="466" t="s">
        <v>1154</v>
      </c>
      <c r="AF51" s="466" t="s">
        <v>1155</v>
      </c>
      <c r="AG51" s="492" t="s">
        <v>76</v>
      </c>
      <c r="AH51" s="1536">
        <f>O51*T51+Y51*AD51</f>
        <v>170000</v>
      </c>
      <c r="AI51" s="1536"/>
      <c r="AJ51" s="1536"/>
      <c r="AK51" s="1537"/>
      <c r="AL51" s="55" t="s">
        <v>1182</v>
      </c>
      <c r="AM51" s="879"/>
      <c r="AN51" s="880"/>
      <c r="AO51" s="889"/>
      <c r="AP51" s="894"/>
      <c r="AQ51" s="861"/>
      <c r="AR51" s="866"/>
    </row>
    <row r="52" spans="1:44" s="55" customFormat="1" ht="18.95" customHeight="1">
      <c r="A52" s="1195"/>
      <c r="B52" s="1198"/>
      <c r="C52" s="1681"/>
      <c r="D52" s="1148"/>
      <c r="E52" s="1148"/>
      <c r="F52" s="1148"/>
      <c r="G52" s="1523" t="s">
        <v>1190</v>
      </c>
      <c r="H52" s="1524"/>
      <c r="I52" s="1524"/>
      <c r="J52" s="1524"/>
      <c r="K52" s="1524"/>
      <c r="L52" s="1524"/>
      <c r="M52" s="1524"/>
      <c r="N52" s="489" t="s">
        <v>1153</v>
      </c>
      <c r="O52" s="1526">
        <v>40000</v>
      </c>
      <c r="P52" s="1526"/>
      <c r="Q52" s="1526"/>
      <c r="R52" s="490" t="s">
        <v>72</v>
      </c>
      <c r="S52" s="490" t="s">
        <v>251</v>
      </c>
      <c r="T52" s="475">
        <v>12</v>
      </c>
      <c r="U52" s="491" t="s">
        <v>70</v>
      </c>
      <c r="V52" s="491" t="s">
        <v>1155</v>
      </c>
      <c r="W52" s="475"/>
      <c r="X52" s="474"/>
      <c r="Y52" s="1526"/>
      <c r="Z52" s="1526"/>
      <c r="AA52" s="1526"/>
      <c r="AB52" s="475"/>
      <c r="AC52" s="490"/>
      <c r="AD52" s="475"/>
      <c r="AE52" s="475"/>
      <c r="AF52" s="477"/>
      <c r="AG52" s="475" t="s">
        <v>76</v>
      </c>
      <c r="AH52" s="1674">
        <f t="shared" ref="AH52:AH53" si="5">O52*T52+Y52*AD52</f>
        <v>480000</v>
      </c>
      <c r="AI52" s="1674"/>
      <c r="AJ52" s="1674"/>
      <c r="AK52" s="1675"/>
      <c r="AL52" s="55" t="s">
        <v>1183</v>
      </c>
      <c r="AM52" s="879"/>
      <c r="AN52" s="880"/>
      <c r="AO52" s="889"/>
      <c r="AP52" s="894"/>
      <c r="AQ52" s="861"/>
      <c r="AR52" s="866"/>
    </row>
    <row r="53" spans="1:44" s="55" customFormat="1" ht="18.95" customHeight="1">
      <c r="A53" s="1195"/>
      <c r="B53" s="1198"/>
      <c r="C53" s="1681"/>
      <c r="D53" s="1148"/>
      <c r="E53" s="1148"/>
      <c r="F53" s="1148"/>
      <c r="G53" s="1238" t="s">
        <v>1191</v>
      </c>
      <c r="H53" s="1239"/>
      <c r="I53" s="1239"/>
      <c r="J53" s="1239"/>
      <c r="K53" s="1239"/>
      <c r="L53" s="1239"/>
      <c r="M53" s="1239"/>
      <c r="N53" s="464" t="s">
        <v>1153</v>
      </c>
      <c r="O53" s="1241">
        <v>40000</v>
      </c>
      <c r="P53" s="1241"/>
      <c r="Q53" s="1241"/>
      <c r="R53" s="465" t="s">
        <v>72</v>
      </c>
      <c r="S53" s="465" t="s">
        <v>251</v>
      </c>
      <c r="T53" s="492">
        <v>12</v>
      </c>
      <c r="U53" s="466" t="s">
        <v>70</v>
      </c>
      <c r="V53" s="466" t="s">
        <v>1155</v>
      </c>
      <c r="W53" s="492"/>
      <c r="X53" s="493"/>
      <c r="Y53" s="1526"/>
      <c r="Z53" s="1526"/>
      <c r="AA53" s="1526"/>
      <c r="AB53" s="469"/>
      <c r="AC53" s="465"/>
      <c r="AD53" s="492"/>
      <c r="AE53" s="469"/>
      <c r="AF53" s="471"/>
      <c r="AG53" s="492" t="s">
        <v>76</v>
      </c>
      <c r="AH53" s="1536">
        <f t="shared" si="5"/>
        <v>480000</v>
      </c>
      <c r="AI53" s="1536"/>
      <c r="AJ53" s="1536"/>
      <c r="AK53" s="1537"/>
      <c r="AL53" s="55" t="s">
        <v>1184</v>
      </c>
      <c r="AM53" s="879"/>
      <c r="AN53" s="880"/>
      <c r="AO53" s="889"/>
      <c r="AP53" s="894"/>
      <c r="AQ53" s="861"/>
      <c r="AR53" s="866"/>
    </row>
    <row r="54" spans="1:44" s="55" customFormat="1" ht="18.95" customHeight="1" thickBot="1">
      <c r="A54" s="1195"/>
      <c r="B54" s="1198"/>
      <c r="C54" s="1682"/>
      <c r="D54" s="1167"/>
      <c r="E54" s="1167"/>
      <c r="F54" s="1167"/>
      <c r="G54" s="1554" t="s">
        <v>77</v>
      </c>
      <c r="H54" s="1555"/>
      <c r="I54" s="1555"/>
      <c r="J54" s="1555"/>
      <c r="K54" s="1555"/>
      <c r="L54" s="1555"/>
      <c r="M54" s="1555"/>
      <c r="N54" s="516"/>
      <c r="O54" s="517"/>
      <c r="P54" s="517"/>
      <c r="Q54" s="517"/>
      <c r="R54" s="518"/>
      <c r="S54" s="518"/>
      <c r="T54" s="518"/>
      <c r="U54" s="517"/>
      <c r="V54" s="517"/>
      <c r="W54" s="518"/>
      <c r="X54" s="516"/>
      <c r="Y54" s="517"/>
      <c r="Z54" s="517"/>
      <c r="AA54" s="517"/>
      <c r="AB54" s="518"/>
      <c r="AC54" s="518"/>
      <c r="AD54" s="518"/>
      <c r="AE54" s="518"/>
      <c r="AF54" s="519"/>
      <c r="AG54" s="1513">
        <f>AG36+AH40+AG38</f>
        <v>19294500</v>
      </c>
      <c r="AH54" s="1513"/>
      <c r="AI54" s="1513"/>
      <c r="AJ54" s="1513"/>
      <c r="AK54" s="1514"/>
      <c r="AM54" s="879">
        <v>598750</v>
      </c>
      <c r="AN54" s="880"/>
      <c r="AO54" s="889"/>
      <c r="AP54" s="894"/>
      <c r="AQ54" s="861" t="s">
        <v>1610</v>
      </c>
      <c r="AR54" s="866"/>
    </row>
    <row r="55" spans="1:44" s="55" customFormat="1" ht="18.95" customHeight="1">
      <c r="A55" s="1195"/>
      <c r="B55" s="1198"/>
      <c r="C55" s="1673" t="s">
        <v>1192</v>
      </c>
      <c r="D55" s="1149">
        <f>AH56</f>
        <v>57000000</v>
      </c>
      <c r="E55" s="1147">
        <v>60000000</v>
      </c>
      <c r="F55" s="1149">
        <f>D55-E55</f>
        <v>-3000000</v>
      </c>
      <c r="G55" s="1671" t="s">
        <v>1193</v>
      </c>
      <c r="H55" s="1672"/>
      <c r="I55" s="1672"/>
      <c r="J55" s="1672"/>
      <c r="K55" s="1672"/>
      <c r="L55" s="1672"/>
      <c r="M55" s="1672"/>
      <c r="N55" s="495" t="s">
        <v>1194</v>
      </c>
      <c r="O55" s="1662">
        <v>4750000</v>
      </c>
      <c r="P55" s="1662"/>
      <c r="Q55" s="1662"/>
      <c r="R55" s="486" t="s">
        <v>1195</v>
      </c>
      <c r="S55" s="486" t="s">
        <v>68</v>
      </c>
      <c r="T55" s="486">
        <v>12</v>
      </c>
      <c r="U55" s="487" t="s">
        <v>1196</v>
      </c>
      <c r="V55" s="487" t="s">
        <v>1197</v>
      </c>
      <c r="W55" s="486"/>
      <c r="X55" s="1666"/>
      <c r="Y55" s="1666"/>
      <c r="Z55" s="1666"/>
      <c r="AA55" s="1666"/>
      <c r="AB55" s="486"/>
      <c r="AC55" s="486"/>
      <c r="AD55" s="486"/>
      <c r="AE55" s="486"/>
      <c r="AF55" s="488"/>
      <c r="AG55" s="486" t="s">
        <v>1198</v>
      </c>
      <c r="AH55" s="1664">
        <v>57000000</v>
      </c>
      <c r="AI55" s="1664"/>
      <c r="AJ55" s="1664"/>
      <c r="AK55" s="1665"/>
      <c r="AM55" s="879"/>
      <c r="AN55" s="880"/>
      <c r="AO55" s="889"/>
      <c r="AP55" s="894"/>
      <c r="AQ55" s="861" t="s">
        <v>1611</v>
      </c>
      <c r="AR55" s="866"/>
    </row>
    <row r="56" spans="1:44" s="55" customFormat="1" ht="18.95" customHeight="1">
      <c r="A56" s="1195"/>
      <c r="B56" s="1198"/>
      <c r="C56" s="1667"/>
      <c r="D56" s="1669"/>
      <c r="E56" s="1149"/>
      <c r="F56" s="1669"/>
      <c r="G56" s="1563" t="s">
        <v>1199</v>
      </c>
      <c r="H56" s="1564"/>
      <c r="I56" s="1564"/>
      <c r="J56" s="1564"/>
      <c r="K56" s="1564"/>
      <c r="L56" s="1564"/>
      <c r="M56" s="1564"/>
      <c r="N56" s="496"/>
      <c r="O56" s="497"/>
      <c r="P56" s="497"/>
      <c r="Q56" s="497"/>
      <c r="R56" s="498"/>
      <c r="S56" s="498"/>
      <c r="T56" s="498"/>
      <c r="U56" s="497"/>
      <c r="V56" s="497"/>
      <c r="W56" s="498"/>
      <c r="X56" s="1564"/>
      <c r="Y56" s="1564"/>
      <c r="Z56" s="1564"/>
      <c r="AA56" s="1564"/>
      <c r="AB56" s="498"/>
      <c r="AC56" s="498"/>
      <c r="AD56" s="498"/>
      <c r="AE56" s="498"/>
      <c r="AF56" s="499"/>
      <c r="AG56" s="498"/>
      <c r="AH56" s="1565">
        <f>AH55</f>
        <v>57000000</v>
      </c>
      <c r="AI56" s="1565"/>
      <c r="AJ56" s="1565"/>
      <c r="AK56" s="1566"/>
      <c r="AL56" s="103" t="s">
        <v>1630</v>
      </c>
      <c r="AM56" s="879">
        <v>4727810</v>
      </c>
      <c r="AN56" s="880">
        <v>105280</v>
      </c>
      <c r="AO56" s="890"/>
      <c r="AP56" s="895"/>
      <c r="AQ56" s="861"/>
      <c r="AR56" s="866"/>
    </row>
    <row r="57" spans="1:44" s="55" customFormat="1" ht="18.95" customHeight="1">
      <c r="A57" s="1195"/>
      <c r="B57" s="1198"/>
      <c r="C57" s="1667" t="s">
        <v>1200</v>
      </c>
      <c r="D57" s="1669">
        <f>AH58</f>
        <v>69600000</v>
      </c>
      <c r="E57" s="1147">
        <v>64800000</v>
      </c>
      <c r="F57" s="1149">
        <f>D57-E57</f>
        <v>4800000</v>
      </c>
      <c r="G57" s="1671" t="s">
        <v>1201</v>
      </c>
      <c r="H57" s="1672"/>
      <c r="I57" s="1672"/>
      <c r="J57" s="1672"/>
      <c r="K57" s="1672"/>
      <c r="L57" s="1672"/>
      <c r="M57" s="1672"/>
      <c r="N57" s="495" t="s">
        <v>1194</v>
      </c>
      <c r="O57" s="1662">
        <v>5800000</v>
      </c>
      <c r="P57" s="1662"/>
      <c r="Q57" s="1662"/>
      <c r="R57" s="486" t="s">
        <v>1195</v>
      </c>
      <c r="S57" s="486" t="s">
        <v>68</v>
      </c>
      <c r="T57" s="486">
        <v>12</v>
      </c>
      <c r="U57" s="487" t="s">
        <v>1196</v>
      </c>
      <c r="V57" s="487" t="s">
        <v>1197</v>
      </c>
      <c r="W57" s="500"/>
      <c r="X57" s="1663"/>
      <c r="Y57" s="1663"/>
      <c r="Z57" s="1663"/>
      <c r="AA57" s="1663"/>
      <c r="AB57" s="500"/>
      <c r="AC57" s="500"/>
      <c r="AD57" s="500"/>
      <c r="AE57" s="500"/>
      <c r="AF57" s="501"/>
      <c r="AG57" s="500" t="s">
        <v>1198</v>
      </c>
      <c r="AH57" s="1664">
        <f>O57*T57</f>
        <v>69600000</v>
      </c>
      <c r="AI57" s="1664"/>
      <c r="AJ57" s="1664"/>
      <c r="AK57" s="1665"/>
      <c r="AM57" s="879">
        <v>11277040</v>
      </c>
      <c r="AN57" s="880"/>
      <c r="AO57" s="889"/>
      <c r="AP57" s="894"/>
      <c r="AQ57" s="861" t="s">
        <v>1612</v>
      </c>
      <c r="AR57" s="866"/>
    </row>
    <row r="58" spans="1:44" s="55" customFormat="1" ht="18.95" customHeight="1" thickBot="1">
      <c r="A58" s="1196"/>
      <c r="B58" s="1199"/>
      <c r="C58" s="1668"/>
      <c r="D58" s="1670"/>
      <c r="E58" s="1167"/>
      <c r="F58" s="1670"/>
      <c r="G58" s="1511" t="s">
        <v>1199</v>
      </c>
      <c r="H58" s="1512"/>
      <c r="I58" s="1512"/>
      <c r="J58" s="1512"/>
      <c r="K58" s="1512"/>
      <c r="L58" s="1512"/>
      <c r="M58" s="1512"/>
      <c r="N58" s="961"/>
      <c r="O58" s="962"/>
      <c r="P58" s="962"/>
      <c r="Q58" s="962"/>
      <c r="R58" s="946"/>
      <c r="S58" s="946"/>
      <c r="T58" s="946"/>
      <c r="U58" s="962"/>
      <c r="V58" s="962"/>
      <c r="W58" s="946"/>
      <c r="X58" s="961"/>
      <c r="Y58" s="962"/>
      <c r="Z58" s="962"/>
      <c r="AA58" s="962"/>
      <c r="AB58" s="946"/>
      <c r="AC58" s="946"/>
      <c r="AD58" s="946"/>
      <c r="AE58" s="946"/>
      <c r="AF58" s="963"/>
      <c r="AG58" s="946"/>
      <c r="AH58" s="1449">
        <f>SUM(AH57:AH57)</f>
        <v>69600000</v>
      </c>
      <c r="AI58" s="1449"/>
      <c r="AJ58" s="1449"/>
      <c r="AK58" s="1450"/>
      <c r="AL58" s="103" t="s">
        <v>1620</v>
      </c>
      <c r="AM58" s="883"/>
      <c r="AN58" s="884"/>
      <c r="AO58" s="891"/>
      <c r="AP58" s="896"/>
      <c r="AQ58" s="861"/>
      <c r="AR58" s="866"/>
    </row>
    <row r="59" spans="1:44" s="52" customFormat="1" ht="18" customHeight="1" thickBot="1">
      <c r="A59" s="1176" t="s">
        <v>1244</v>
      </c>
      <c r="B59" s="1176"/>
      <c r="C59" s="1176"/>
      <c r="D59" s="1176"/>
      <c r="E59" s="1176"/>
      <c r="F59" s="1176"/>
      <c r="G59" s="1177"/>
      <c r="H59" s="1177"/>
      <c r="I59" s="1177"/>
      <c r="J59" s="1177"/>
      <c r="K59" s="1177"/>
      <c r="L59" s="1177"/>
      <c r="M59" s="1177"/>
      <c r="N59" s="1177"/>
      <c r="O59" s="1177"/>
      <c r="P59" s="1177"/>
      <c r="Q59" s="1177"/>
      <c r="R59" s="1177"/>
      <c r="S59" s="1177"/>
      <c r="T59" s="1177"/>
      <c r="U59" s="1177"/>
      <c r="V59" s="1177"/>
      <c r="W59" s="1177"/>
      <c r="X59" s="1177"/>
      <c r="Y59" s="1177"/>
      <c r="Z59" s="1177"/>
      <c r="AA59" s="1177"/>
      <c r="AB59" s="1177"/>
      <c r="AC59" s="1177"/>
      <c r="AD59" s="1177"/>
      <c r="AE59" s="1177"/>
      <c r="AF59" s="1177"/>
      <c r="AG59" s="1177"/>
      <c r="AH59" s="1177"/>
      <c r="AI59" s="1177"/>
      <c r="AJ59" s="1177"/>
      <c r="AK59" s="1177"/>
      <c r="AM59" s="875"/>
      <c r="AN59" s="876"/>
      <c r="AO59" s="887"/>
      <c r="AP59" s="892"/>
      <c r="AQ59" s="861"/>
      <c r="AR59" s="864"/>
    </row>
    <row r="60" spans="1:44" ht="18" customHeight="1">
      <c r="A60" s="1202" t="s">
        <v>1142</v>
      </c>
      <c r="B60" s="1203"/>
      <c r="C60" s="1203"/>
      <c r="D60" s="1203"/>
      <c r="E60" s="1203"/>
      <c r="F60" s="1203"/>
      <c r="G60" s="453"/>
      <c r="H60" s="453"/>
      <c r="I60" s="453"/>
      <c r="J60" s="453"/>
      <c r="K60" s="453"/>
      <c r="L60" s="453"/>
      <c r="M60" s="453"/>
      <c r="N60" s="454"/>
      <c r="O60" s="453"/>
      <c r="P60" s="453"/>
      <c r="Q60" s="453"/>
      <c r="R60" s="455"/>
      <c r="S60" s="455"/>
      <c r="T60" s="455"/>
      <c r="U60" s="453"/>
      <c r="V60" s="453"/>
      <c r="W60" s="455"/>
      <c r="X60" s="454"/>
      <c r="Y60" s="453"/>
      <c r="Z60" s="453"/>
      <c r="AA60" s="453"/>
      <c r="AB60" s="455"/>
      <c r="AC60" s="455"/>
      <c r="AD60" s="455"/>
      <c r="AE60" s="455"/>
      <c r="AF60" s="456"/>
      <c r="AG60" s="455"/>
      <c r="AH60" s="453"/>
      <c r="AI60" s="453"/>
      <c r="AJ60" s="453"/>
      <c r="AK60" s="457"/>
      <c r="AM60" s="877" t="s">
        <v>1049</v>
      </c>
      <c r="AN60" s="878" t="s">
        <v>1047</v>
      </c>
      <c r="AO60" s="888" t="s">
        <v>1048</v>
      </c>
      <c r="AP60" s="893" t="s">
        <v>1618</v>
      </c>
      <c r="AQ60" s="861"/>
      <c r="AR60" s="865"/>
    </row>
    <row r="61" spans="1:44" ht="30" customHeight="1">
      <c r="A61" s="71" t="s">
        <v>6</v>
      </c>
      <c r="B61" s="54" t="s">
        <v>7</v>
      </c>
      <c r="C61" s="458" t="s">
        <v>8</v>
      </c>
      <c r="D61" s="104" t="s">
        <v>440</v>
      </c>
      <c r="E61" s="104" t="s">
        <v>435</v>
      </c>
      <c r="F61" s="459" t="s">
        <v>51</v>
      </c>
      <c r="G61" s="1163" t="s">
        <v>1145</v>
      </c>
      <c r="H61" s="1164"/>
      <c r="I61" s="1164"/>
      <c r="J61" s="1164"/>
      <c r="K61" s="1164"/>
      <c r="L61" s="1164"/>
      <c r="M61" s="1164"/>
      <c r="N61" s="1164"/>
      <c r="O61" s="1164"/>
      <c r="P61" s="1164"/>
      <c r="Q61" s="1164"/>
      <c r="R61" s="1164"/>
      <c r="S61" s="1164"/>
      <c r="T61" s="1164"/>
      <c r="U61" s="1164"/>
      <c r="V61" s="1164"/>
      <c r="W61" s="1164"/>
      <c r="X61" s="1164"/>
      <c r="Y61" s="1164"/>
      <c r="Z61" s="1164"/>
      <c r="AA61" s="1164"/>
      <c r="AB61" s="1164"/>
      <c r="AC61" s="1164"/>
      <c r="AD61" s="1164"/>
      <c r="AE61" s="1164"/>
      <c r="AF61" s="1164"/>
      <c r="AG61" s="1164"/>
      <c r="AH61" s="1164"/>
      <c r="AI61" s="1164"/>
      <c r="AJ61" s="1164"/>
      <c r="AK61" s="1165"/>
      <c r="AQ61" s="861"/>
      <c r="AR61" s="865"/>
    </row>
    <row r="62" spans="1:44" s="55" customFormat="1" ht="15.95" customHeight="1">
      <c r="A62" s="1195" t="s">
        <v>1147</v>
      </c>
      <c r="B62" s="1198" t="s">
        <v>1148</v>
      </c>
      <c r="C62" s="1270" t="s">
        <v>1202</v>
      </c>
      <c r="D62" s="1148">
        <f>ROUNDUP(AH86,-3)</f>
        <v>60499000</v>
      </c>
      <c r="E62" s="1362">
        <v>65141000</v>
      </c>
      <c r="F62" s="1148">
        <f>D62-E62</f>
        <v>-4642000</v>
      </c>
      <c r="G62" s="1660" t="s">
        <v>1203</v>
      </c>
      <c r="H62" s="1661"/>
      <c r="I62" s="1661"/>
      <c r="J62" s="1661"/>
      <c r="K62" s="1661"/>
      <c r="L62" s="1661"/>
      <c r="M62" s="1661"/>
      <c r="N62" s="483"/>
      <c r="O62" s="463"/>
      <c r="P62" s="463"/>
      <c r="Q62" s="463"/>
      <c r="R62" s="482"/>
      <c r="S62" s="482"/>
      <c r="T62" s="482"/>
      <c r="U62" s="463"/>
      <c r="V62" s="463"/>
      <c r="W62" s="482"/>
      <c r="X62" s="483"/>
      <c r="Y62" s="463"/>
      <c r="Z62" s="463"/>
      <c r="AA62" s="463"/>
      <c r="AB62" s="482"/>
      <c r="AC62" s="482"/>
      <c r="AD62" s="482"/>
      <c r="AE62" s="482"/>
      <c r="AF62" s="484"/>
      <c r="AG62" s="482"/>
      <c r="AH62" s="1653">
        <f>AH63</f>
        <v>2400000</v>
      </c>
      <c r="AI62" s="1653"/>
      <c r="AJ62" s="1653"/>
      <c r="AK62" s="1654"/>
      <c r="AM62" s="879"/>
      <c r="AN62" s="880"/>
      <c r="AO62" s="889"/>
      <c r="AP62" s="894"/>
      <c r="AQ62" s="861"/>
      <c r="AR62" s="866"/>
    </row>
    <row r="63" spans="1:44" s="55" customFormat="1" ht="15.95" customHeight="1">
      <c r="A63" s="1195"/>
      <c r="B63" s="1198"/>
      <c r="C63" s="1270"/>
      <c r="D63" s="1148"/>
      <c r="E63" s="1362"/>
      <c r="F63" s="1148"/>
      <c r="G63" s="1655" t="s">
        <v>1204</v>
      </c>
      <c r="H63" s="1656"/>
      <c r="I63" s="1656"/>
      <c r="J63" s="1656"/>
      <c r="K63" s="1656"/>
      <c r="L63" s="1656"/>
      <c r="M63" s="1656"/>
      <c r="N63" s="485" t="s">
        <v>1194</v>
      </c>
      <c r="O63" s="1657">
        <v>200000</v>
      </c>
      <c r="P63" s="1657"/>
      <c r="Q63" s="1657"/>
      <c r="R63" s="486" t="s">
        <v>1195</v>
      </c>
      <c r="S63" s="486" t="s">
        <v>68</v>
      </c>
      <c r="T63" s="486">
        <v>12</v>
      </c>
      <c r="U63" s="487" t="s">
        <v>1196</v>
      </c>
      <c r="V63" s="487" t="s">
        <v>1197</v>
      </c>
      <c r="W63" s="486"/>
      <c r="X63" s="485"/>
      <c r="Y63" s="1657"/>
      <c r="Z63" s="1657"/>
      <c r="AA63" s="1657"/>
      <c r="AB63" s="486"/>
      <c r="AC63" s="486"/>
      <c r="AD63" s="486"/>
      <c r="AE63" s="486"/>
      <c r="AF63" s="488"/>
      <c r="AG63" s="486" t="s">
        <v>76</v>
      </c>
      <c r="AH63" s="1658">
        <f>O63*T63</f>
        <v>2400000</v>
      </c>
      <c r="AI63" s="1658"/>
      <c r="AJ63" s="1658"/>
      <c r="AK63" s="1659"/>
      <c r="AM63" s="879"/>
      <c r="AN63" s="880">
        <v>200000</v>
      </c>
      <c r="AO63" s="889"/>
      <c r="AP63" s="894"/>
      <c r="AQ63" s="861"/>
      <c r="AR63" s="866"/>
    </row>
    <row r="64" spans="1:44" s="55" customFormat="1" ht="15.95" customHeight="1">
      <c r="A64" s="1195"/>
      <c r="B64" s="1198"/>
      <c r="C64" s="1270"/>
      <c r="D64" s="1148"/>
      <c r="E64" s="1362"/>
      <c r="F64" s="1148"/>
      <c r="G64" s="1660" t="s">
        <v>1205</v>
      </c>
      <c r="H64" s="1661"/>
      <c r="I64" s="1661"/>
      <c r="J64" s="1661"/>
      <c r="K64" s="1661"/>
      <c r="L64" s="1661"/>
      <c r="M64" s="1661"/>
      <c r="N64" s="483"/>
      <c r="O64" s="463"/>
      <c r="P64" s="463"/>
      <c r="Q64" s="463"/>
      <c r="R64" s="482"/>
      <c r="S64" s="482"/>
      <c r="T64" s="482"/>
      <c r="U64" s="463"/>
      <c r="V64" s="463"/>
      <c r="W64" s="482"/>
      <c r="X64" s="483"/>
      <c r="Y64" s="463"/>
      <c r="Z64" s="463"/>
      <c r="AA64" s="463"/>
      <c r="AB64" s="482"/>
      <c r="AC64" s="482"/>
      <c r="AD64" s="482"/>
      <c r="AE64" s="482"/>
      <c r="AF64" s="484"/>
      <c r="AG64" s="482"/>
      <c r="AH64" s="1653">
        <f>AH65</f>
        <v>2040000</v>
      </c>
      <c r="AI64" s="1653"/>
      <c r="AJ64" s="1653"/>
      <c r="AK64" s="1654"/>
      <c r="AM64" s="879"/>
      <c r="AN64" s="880"/>
      <c r="AO64" s="889"/>
      <c r="AP64" s="894"/>
      <c r="AQ64" s="861"/>
      <c r="AR64" s="866"/>
    </row>
    <row r="65" spans="1:44" s="55" customFormat="1" ht="15.95" customHeight="1">
      <c r="A65" s="1195"/>
      <c r="B65" s="1198"/>
      <c r="C65" s="1270"/>
      <c r="D65" s="1148"/>
      <c r="E65" s="1362"/>
      <c r="F65" s="1148"/>
      <c r="G65" s="1644" t="s">
        <v>1206</v>
      </c>
      <c r="H65" s="1645"/>
      <c r="I65" s="1645"/>
      <c r="J65" s="1645"/>
      <c r="K65" s="1645"/>
      <c r="L65" s="1645"/>
      <c r="M65" s="1645"/>
      <c r="N65" s="912" t="s">
        <v>1207</v>
      </c>
      <c r="O65" s="1646">
        <v>120000</v>
      </c>
      <c r="P65" s="1646"/>
      <c r="Q65" s="1646"/>
      <c r="R65" s="446" t="s">
        <v>1208</v>
      </c>
      <c r="S65" s="446" t="s">
        <v>68</v>
      </c>
      <c r="T65" s="446">
        <v>17</v>
      </c>
      <c r="U65" s="438" t="s">
        <v>1209</v>
      </c>
      <c r="V65" s="438" t="s">
        <v>1210</v>
      </c>
      <c r="W65" s="446"/>
      <c r="X65" s="912"/>
      <c r="Y65" s="1646"/>
      <c r="Z65" s="1646"/>
      <c r="AA65" s="1646"/>
      <c r="AB65" s="446"/>
      <c r="AC65" s="446"/>
      <c r="AD65" s="446"/>
      <c r="AE65" s="446"/>
      <c r="AF65" s="913"/>
      <c r="AG65" s="446" t="s">
        <v>76</v>
      </c>
      <c r="AH65" s="1647">
        <f>O65*T65</f>
        <v>2040000</v>
      </c>
      <c r="AI65" s="1647"/>
      <c r="AJ65" s="1647"/>
      <c r="AK65" s="1648"/>
      <c r="AL65" s="885"/>
      <c r="AM65" s="879">
        <v>100000</v>
      </c>
      <c r="AN65" s="880"/>
      <c r="AO65" s="889"/>
      <c r="AP65" s="894"/>
      <c r="AQ65" s="861" t="s">
        <v>1607</v>
      </c>
      <c r="AR65" s="866"/>
    </row>
    <row r="66" spans="1:44" s="55" customFormat="1" ht="15.95" customHeight="1">
      <c r="A66" s="1195"/>
      <c r="B66" s="1198"/>
      <c r="C66" s="1270"/>
      <c r="D66" s="1148"/>
      <c r="E66" s="1362"/>
      <c r="F66" s="1148"/>
      <c r="G66" s="1649" t="s">
        <v>1211</v>
      </c>
      <c r="H66" s="1650"/>
      <c r="I66" s="1650"/>
      <c r="J66" s="1650"/>
      <c r="K66" s="1650"/>
      <c r="L66" s="1650"/>
      <c r="M66" s="1650"/>
      <c r="N66" s="502"/>
      <c r="O66" s="503"/>
      <c r="P66" s="503"/>
      <c r="Q66" s="503"/>
      <c r="R66" s="504"/>
      <c r="S66" s="505"/>
      <c r="T66" s="505"/>
      <c r="U66" s="506"/>
      <c r="V66" s="506"/>
      <c r="W66" s="505"/>
      <c r="X66" s="507"/>
      <c r="Y66" s="506"/>
      <c r="Z66" s="506"/>
      <c r="AA66" s="506"/>
      <c r="AB66" s="505"/>
      <c r="AC66" s="505"/>
      <c r="AD66" s="505"/>
      <c r="AE66" s="505"/>
      <c r="AF66" s="508"/>
      <c r="AG66" s="505"/>
      <c r="AH66" s="1651">
        <f>SUM(AH67:AK85)</f>
        <v>56058150</v>
      </c>
      <c r="AI66" s="1651"/>
      <c r="AJ66" s="1651"/>
      <c r="AK66" s="1652"/>
      <c r="AL66" s="103" t="s">
        <v>1619</v>
      </c>
      <c r="AM66" s="881" t="s">
        <v>1605</v>
      </c>
      <c r="AN66" s="882" t="s">
        <v>1606</v>
      </c>
      <c r="AO66" s="890" t="s">
        <v>1606</v>
      </c>
      <c r="AP66" s="895"/>
      <c r="AQ66" s="861"/>
      <c r="AR66" s="866"/>
    </row>
    <row r="67" spans="1:44" s="55" customFormat="1" ht="15.95" customHeight="1">
      <c r="A67" s="1195"/>
      <c r="B67" s="1198"/>
      <c r="C67" s="1270"/>
      <c r="D67" s="1148"/>
      <c r="E67" s="1362"/>
      <c r="F67" s="1148"/>
      <c r="G67" s="1533" t="s">
        <v>85</v>
      </c>
      <c r="H67" s="1534"/>
      <c r="I67" s="1534"/>
      <c r="J67" s="1534"/>
      <c r="K67" s="1534"/>
      <c r="L67" s="1534"/>
      <c r="M67" s="1534"/>
      <c r="N67" s="464" t="s">
        <v>1207</v>
      </c>
      <c r="O67" s="1349">
        <v>5508200</v>
      </c>
      <c r="P67" s="1349"/>
      <c r="Q67" s="1349"/>
      <c r="R67" s="465" t="s">
        <v>12</v>
      </c>
      <c r="S67" s="465" t="s">
        <v>68</v>
      </c>
      <c r="T67" s="465">
        <v>60</v>
      </c>
      <c r="U67" s="466" t="s">
        <v>80</v>
      </c>
      <c r="V67" s="466" t="s">
        <v>1210</v>
      </c>
      <c r="W67" s="465" t="s">
        <v>1212</v>
      </c>
      <c r="X67" s="464" t="s">
        <v>86</v>
      </c>
      <c r="Y67" s="1349">
        <v>5508200</v>
      </c>
      <c r="Z67" s="1349"/>
      <c r="AA67" s="1349"/>
      <c r="AB67" s="465" t="s">
        <v>12</v>
      </c>
      <c r="AC67" s="465" t="s">
        <v>68</v>
      </c>
      <c r="AD67" s="465">
        <v>60</v>
      </c>
      <c r="AE67" s="465" t="s">
        <v>80</v>
      </c>
      <c r="AF67" s="467" t="s">
        <v>87</v>
      </c>
      <c r="AG67" s="465" t="s">
        <v>76</v>
      </c>
      <c r="AH67" s="1536">
        <f t="shared" ref="AH67:AH85" si="6">O67*60%+Y67*60%</f>
        <v>6609840</v>
      </c>
      <c r="AI67" s="1536"/>
      <c r="AJ67" s="1536"/>
      <c r="AK67" s="1537"/>
      <c r="AL67" s="55" t="s">
        <v>1213</v>
      </c>
      <c r="AM67" s="879"/>
      <c r="AN67" s="880"/>
      <c r="AO67" s="889"/>
      <c r="AP67" s="894"/>
      <c r="AQ67" s="861"/>
      <c r="AR67" s="866"/>
    </row>
    <row r="68" spans="1:44" s="55" customFormat="1" ht="15.95" customHeight="1">
      <c r="A68" s="1195"/>
      <c r="B68" s="1198"/>
      <c r="C68" s="1270"/>
      <c r="D68" s="1148"/>
      <c r="E68" s="1362"/>
      <c r="F68" s="1148"/>
      <c r="G68" s="1238" t="s">
        <v>1214</v>
      </c>
      <c r="H68" s="1239"/>
      <c r="I68" s="1239"/>
      <c r="J68" s="1239"/>
      <c r="K68" s="1239"/>
      <c r="L68" s="1239"/>
      <c r="M68" s="1239"/>
      <c r="N68" s="468" t="s">
        <v>86</v>
      </c>
      <c r="O68" s="1241">
        <v>3749100</v>
      </c>
      <c r="P68" s="1241"/>
      <c r="Q68" s="1241"/>
      <c r="R68" s="469" t="s">
        <v>12</v>
      </c>
      <c r="S68" s="469" t="s">
        <v>68</v>
      </c>
      <c r="T68" s="469">
        <v>60</v>
      </c>
      <c r="U68" s="470" t="s">
        <v>80</v>
      </c>
      <c r="V68" s="470" t="s">
        <v>87</v>
      </c>
      <c r="W68" s="469" t="s">
        <v>69</v>
      </c>
      <c r="X68" s="468" t="s">
        <v>86</v>
      </c>
      <c r="Y68" s="1241">
        <v>3831600</v>
      </c>
      <c r="Z68" s="1241"/>
      <c r="AA68" s="1241"/>
      <c r="AB68" s="469" t="s">
        <v>12</v>
      </c>
      <c r="AC68" s="469" t="s">
        <v>68</v>
      </c>
      <c r="AD68" s="469">
        <v>60</v>
      </c>
      <c r="AE68" s="469" t="s">
        <v>80</v>
      </c>
      <c r="AF68" s="471" t="s">
        <v>87</v>
      </c>
      <c r="AG68" s="469" t="s">
        <v>76</v>
      </c>
      <c r="AH68" s="1242">
        <f t="shared" si="6"/>
        <v>4548420</v>
      </c>
      <c r="AI68" s="1242"/>
      <c r="AJ68" s="1242"/>
      <c r="AK68" s="1243"/>
      <c r="AL68" s="55" t="s">
        <v>1215</v>
      </c>
      <c r="AM68" s="879"/>
      <c r="AN68" s="880"/>
      <c r="AO68" s="889"/>
      <c r="AP68" s="894"/>
      <c r="AQ68" s="861"/>
      <c r="AR68" s="866"/>
    </row>
    <row r="69" spans="1:44" s="55" customFormat="1" ht="15.95" customHeight="1">
      <c r="A69" s="1195"/>
      <c r="B69" s="1198"/>
      <c r="C69" s="1270"/>
      <c r="D69" s="1148"/>
      <c r="E69" s="1362"/>
      <c r="F69" s="1148"/>
      <c r="G69" s="1238" t="s">
        <v>1214</v>
      </c>
      <c r="H69" s="1239"/>
      <c r="I69" s="1239"/>
      <c r="J69" s="1239"/>
      <c r="K69" s="1239"/>
      <c r="L69" s="1239"/>
      <c r="M69" s="1239"/>
      <c r="N69" s="468" t="s">
        <v>86</v>
      </c>
      <c r="O69" s="1241">
        <v>3749100</v>
      </c>
      <c r="P69" s="1241"/>
      <c r="Q69" s="1241"/>
      <c r="R69" s="469" t="s">
        <v>12</v>
      </c>
      <c r="S69" s="469" t="s">
        <v>68</v>
      </c>
      <c r="T69" s="469">
        <v>60</v>
      </c>
      <c r="U69" s="470" t="s">
        <v>80</v>
      </c>
      <c r="V69" s="470" t="s">
        <v>87</v>
      </c>
      <c r="W69" s="473"/>
      <c r="X69" s="468"/>
      <c r="Y69" s="1241"/>
      <c r="Z69" s="1241"/>
      <c r="AA69" s="1241"/>
      <c r="AB69" s="469"/>
      <c r="AC69" s="469"/>
      <c r="AD69" s="469"/>
      <c r="AE69" s="469"/>
      <c r="AF69" s="471"/>
      <c r="AG69" s="469" t="s">
        <v>76</v>
      </c>
      <c r="AH69" s="1242">
        <f>O69*60%+Y69*60%</f>
        <v>2249460</v>
      </c>
      <c r="AI69" s="1242"/>
      <c r="AJ69" s="1242"/>
      <c r="AK69" s="1243"/>
      <c r="AL69" s="55" t="s">
        <v>1216</v>
      </c>
      <c r="AM69" s="879"/>
      <c r="AN69" s="880"/>
      <c r="AO69" s="889"/>
      <c r="AP69" s="894"/>
      <c r="AQ69" s="861"/>
      <c r="AR69" s="866"/>
    </row>
    <row r="70" spans="1:44" s="55" customFormat="1" ht="15.95" customHeight="1">
      <c r="A70" s="1195"/>
      <c r="B70" s="1198"/>
      <c r="C70" s="1270"/>
      <c r="D70" s="1148"/>
      <c r="E70" s="1362"/>
      <c r="F70" s="1148"/>
      <c r="G70" s="1238" t="s">
        <v>89</v>
      </c>
      <c r="H70" s="1239"/>
      <c r="I70" s="1239"/>
      <c r="J70" s="1239"/>
      <c r="K70" s="1239"/>
      <c r="L70" s="1239"/>
      <c r="M70" s="1239"/>
      <c r="N70" s="464" t="s">
        <v>1207</v>
      </c>
      <c r="O70" s="1241">
        <v>3663100</v>
      </c>
      <c r="P70" s="1241"/>
      <c r="Q70" s="1241"/>
      <c r="R70" s="469" t="s">
        <v>12</v>
      </c>
      <c r="S70" s="469" t="s">
        <v>68</v>
      </c>
      <c r="T70" s="469">
        <v>60</v>
      </c>
      <c r="U70" s="470" t="s">
        <v>80</v>
      </c>
      <c r="V70" s="466" t="s">
        <v>1210</v>
      </c>
      <c r="W70" s="469" t="s">
        <v>69</v>
      </c>
      <c r="X70" s="468" t="s">
        <v>86</v>
      </c>
      <c r="Y70" s="1241">
        <v>3749100</v>
      </c>
      <c r="Z70" s="1241"/>
      <c r="AA70" s="1241"/>
      <c r="AB70" s="469" t="s">
        <v>12</v>
      </c>
      <c r="AC70" s="469" t="s">
        <v>68</v>
      </c>
      <c r="AD70" s="469">
        <v>60</v>
      </c>
      <c r="AE70" s="469" t="s">
        <v>80</v>
      </c>
      <c r="AF70" s="471" t="s">
        <v>87</v>
      </c>
      <c r="AG70" s="469" t="s">
        <v>76</v>
      </c>
      <c r="AH70" s="1242">
        <f t="shared" si="6"/>
        <v>4447320</v>
      </c>
      <c r="AI70" s="1242"/>
      <c r="AJ70" s="1242"/>
      <c r="AK70" s="1243"/>
      <c r="AL70" s="55" t="s">
        <v>1217</v>
      </c>
      <c r="AM70" s="879"/>
      <c r="AN70" s="880"/>
      <c r="AO70" s="889"/>
      <c r="AP70" s="894"/>
      <c r="AQ70" s="861"/>
      <c r="AR70" s="866"/>
    </row>
    <row r="71" spans="1:44" s="55" customFormat="1" ht="15.95" customHeight="1">
      <c r="A71" s="1195"/>
      <c r="B71" s="1198"/>
      <c r="C71" s="1270"/>
      <c r="D71" s="1148"/>
      <c r="E71" s="1362"/>
      <c r="F71" s="1148"/>
      <c r="G71" s="1238" t="s">
        <v>91</v>
      </c>
      <c r="H71" s="1239"/>
      <c r="I71" s="1239"/>
      <c r="J71" s="1239"/>
      <c r="K71" s="1239"/>
      <c r="L71" s="1239"/>
      <c r="M71" s="1239"/>
      <c r="N71" s="464" t="s">
        <v>1207</v>
      </c>
      <c r="O71" s="1241">
        <v>2189950</v>
      </c>
      <c r="P71" s="1241"/>
      <c r="Q71" s="1241"/>
      <c r="R71" s="469" t="s">
        <v>12</v>
      </c>
      <c r="S71" s="469" t="s">
        <v>68</v>
      </c>
      <c r="T71" s="469">
        <v>60</v>
      </c>
      <c r="U71" s="470" t="s">
        <v>80</v>
      </c>
      <c r="V71" s="466" t="s">
        <v>1210</v>
      </c>
      <c r="W71" s="473" t="s">
        <v>69</v>
      </c>
      <c r="X71" s="468" t="s">
        <v>86</v>
      </c>
      <c r="Y71" s="1241">
        <v>2270100</v>
      </c>
      <c r="Z71" s="1241"/>
      <c r="AA71" s="1241"/>
      <c r="AB71" s="469" t="s">
        <v>12</v>
      </c>
      <c r="AC71" s="469" t="s">
        <v>68</v>
      </c>
      <c r="AD71" s="469">
        <v>60</v>
      </c>
      <c r="AE71" s="469" t="s">
        <v>80</v>
      </c>
      <c r="AF71" s="471" t="s">
        <v>87</v>
      </c>
      <c r="AG71" s="469" t="s">
        <v>76</v>
      </c>
      <c r="AH71" s="1242">
        <f t="shared" si="6"/>
        <v>2676030</v>
      </c>
      <c r="AI71" s="1242"/>
      <c r="AJ71" s="1242"/>
      <c r="AK71" s="1243"/>
      <c r="AL71" s="55" t="s">
        <v>1218</v>
      </c>
      <c r="AM71" s="879"/>
      <c r="AN71" s="880"/>
      <c r="AO71" s="889"/>
      <c r="AP71" s="894"/>
      <c r="AQ71" s="861"/>
      <c r="AR71" s="866"/>
    </row>
    <row r="72" spans="1:44" s="55" customFormat="1" ht="15.95" customHeight="1">
      <c r="A72" s="1195"/>
      <c r="B72" s="1198"/>
      <c r="C72" s="1270"/>
      <c r="D72" s="1148"/>
      <c r="E72" s="1362"/>
      <c r="F72" s="1148"/>
      <c r="G72" s="1238" t="s">
        <v>1219</v>
      </c>
      <c r="H72" s="1239"/>
      <c r="I72" s="1239"/>
      <c r="J72" s="1239"/>
      <c r="K72" s="1239"/>
      <c r="L72" s="1239"/>
      <c r="M72" s="1239"/>
      <c r="N72" s="468" t="s">
        <v>86</v>
      </c>
      <c r="O72" s="1241">
        <v>2254600</v>
      </c>
      <c r="P72" s="1241"/>
      <c r="Q72" s="1241"/>
      <c r="R72" s="469" t="s">
        <v>12</v>
      </c>
      <c r="S72" s="469" t="s">
        <v>68</v>
      </c>
      <c r="T72" s="469">
        <v>60</v>
      </c>
      <c r="U72" s="470" t="s">
        <v>80</v>
      </c>
      <c r="V72" s="470" t="s">
        <v>87</v>
      </c>
      <c r="W72" s="473"/>
      <c r="X72" s="468"/>
      <c r="Y72" s="1241"/>
      <c r="Z72" s="1241"/>
      <c r="AA72" s="1241"/>
      <c r="AB72" s="469"/>
      <c r="AC72" s="469"/>
      <c r="AD72" s="469"/>
      <c r="AE72" s="469"/>
      <c r="AF72" s="471"/>
      <c r="AG72" s="469" t="s">
        <v>76</v>
      </c>
      <c r="AH72" s="1242">
        <f>O72*60%+Y72*60%</f>
        <v>1352760</v>
      </c>
      <c r="AI72" s="1242"/>
      <c r="AJ72" s="1242"/>
      <c r="AK72" s="1243"/>
      <c r="AL72" s="55" t="s">
        <v>1220</v>
      </c>
      <c r="AM72" s="879"/>
      <c r="AN72" s="880"/>
      <c r="AO72" s="889"/>
      <c r="AP72" s="894"/>
      <c r="AQ72" s="861"/>
      <c r="AR72" s="866"/>
    </row>
    <row r="73" spans="1:44" s="55" customFormat="1" ht="15.95" customHeight="1">
      <c r="A73" s="1195"/>
      <c r="B73" s="1198"/>
      <c r="C73" s="1270"/>
      <c r="D73" s="1148"/>
      <c r="E73" s="1362"/>
      <c r="F73" s="1148"/>
      <c r="G73" s="1238" t="s">
        <v>1219</v>
      </c>
      <c r="H73" s="1239"/>
      <c r="I73" s="1239"/>
      <c r="J73" s="1239"/>
      <c r="K73" s="1239"/>
      <c r="L73" s="1239"/>
      <c r="M73" s="1239"/>
      <c r="N73" s="468" t="s">
        <v>86</v>
      </c>
      <c r="O73" s="1241">
        <v>2254600</v>
      </c>
      <c r="P73" s="1241"/>
      <c r="Q73" s="1241"/>
      <c r="R73" s="469" t="s">
        <v>12</v>
      </c>
      <c r="S73" s="469" t="s">
        <v>68</v>
      </c>
      <c r="T73" s="469">
        <v>60</v>
      </c>
      <c r="U73" s="470" t="s">
        <v>80</v>
      </c>
      <c r="V73" s="470" t="s">
        <v>87</v>
      </c>
      <c r="W73" s="473"/>
      <c r="X73" s="468"/>
      <c r="Y73" s="1241"/>
      <c r="Z73" s="1241"/>
      <c r="AA73" s="1241"/>
      <c r="AB73" s="469"/>
      <c r="AC73" s="469"/>
      <c r="AD73" s="469"/>
      <c r="AE73" s="469"/>
      <c r="AF73" s="471"/>
      <c r="AG73" s="469" t="s">
        <v>76</v>
      </c>
      <c r="AH73" s="1242">
        <f>O73*60%+Y73*60%</f>
        <v>1352760</v>
      </c>
      <c r="AI73" s="1242"/>
      <c r="AJ73" s="1242"/>
      <c r="AK73" s="1243"/>
      <c r="AL73" s="55" t="s">
        <v>1221</v>
      </c>
      <c r="AM73" s="879"/>
      <c r="AN73" s="880"/>
      <c r="AO73" s="889"/>
      <c r="AP73" s="894"/>
      <c r="AQ73" s="861"/>
      <c r="AR73" s="866"/>
    </row>
    <row r="74" spans="1:44" s="55" customFormat="1" ht="15.95" customHeight="1">
      <c r="A74" s="1195"/>
      <c r="B74" s="1198"/>
      <c r="C74" s="1270"/>
      <c r="D74" s="1148"/>
      <c r="E74" s="1362"/>
      <c r="F74" s="1148"/>
      <c r="G74" s="1238" t="s">
        <v>1219</v>
      </c>
      <c r="H74" s="1239"/>
      <c r="I74" s="1239"/>
      <c r="J74" s="1239"/>
      <c r="K74" s="1239"/>
      <c r="L74" s="1239"/>
      <c r="M74" s="1239"/>
      <c r="N74" s="464" t="s">
        <v>1207</v>
      </c>
      <c r="O74" s="1241">
        <v>3265400</v>
      </c>
      <c r="P74" s="1241"/>
      <c r="Q74" s="1241"/>
      <c r="R74" s="469" t="s">
        <v>1208</v>
      </c>
      <c r="S74" s="469" t="s">
        <v>68</v>
      </c>
      <c r="T74" s="469">
        <v>60</v>
      </c>
      <c r="U74" s="470" t="s">
        <v>80</v>
      </c>
      <c r="V74" s="466" t="s">
        <v>1210</v>
      </c>
      <c r="W74" s="473" t="s">
        <v>69</v>
      </c>
      <c r="X74" s="468" t="s">
        <v>86</v>
      </c>
      <c r="Y74" s="1241">
        <v>3334600</v>
      </c>
      <c r="Z74" s="1241"/>
      <c r="AA74" s="1241"/>
      <c r="AB74" s="469" t="s">
        <v>12</v>
      </c>
      <c r="AC74" s="469" t="s">
        <v>68</v>
      </c>
      <c r="AD74" s="469">
        <v>60</v>
      </c>
      <c r="AE74" s="469" t="s">
        <v>80</v>
      </c>
      <c r="AF74" s="471" t="s">
        <v>87</v>
      </c>
      <c r="AG74" s="469" t="s">
        <v>1222</v>
      </c>
      <c r="AH74" s="1242">
        <f t="shared" si="6"/>
        <v>3960000</v>
      </c>
      <c r="AI74" s="1242"/>
      <c r="AJ74" s="1242"/>
      <c r="AK74" s="1243"/>
      <c r="AL74" s="55" t="s">
        <v>1223</v>
      </c>
      <c r="AM74" s="879"/>
      <c r="AN74" s="880"/>
      <c r="AO74" s="889"/>
      <c r="AP74" s="894"/>
      <c r="AQ74" s="861"/>
      <c r="AR74" s="866"/>
    </row>
    <row r="75" spans="1:44" s="55" customFormat="1" ht="15.95" customHeight="1">
      <c r="A75" s="1195"/>
      <c r="B75" s="1198"/>
      <c r="C75" s="1270"/>
      <c r="D75" s="1148"/>
      <c r="E75" s="1362"/>
      <c r="F75" s="1148"/>
      <c r="G75" s="1238" t="s">
        <v>1219</v>
      </c>
      <c r="H75" s="1239"/>
      <c r="I75" s="1239"/>
      <c r="J75" s="1239"/>
      <c r="K75" s="1239"/>
      <c r="L75" s="1239"/>
      <c r="M75" s="1239"/>
      <c r="N75" s="464" t="s">
        <v>1207</v>
      </c>
      <c r="O75" s="1241">
        <v>2336400</v>
      </c>
      <c r="P75" s="1241"/>
      <c r="Q75" s="1241"/>
      <c r="R75" s="469" t="s">
        <v>1208</v>
      </c>
      <c r="S75" s="469" t="s">
        <v>68</v>
      </c>
      <c r="T75" s="469">
        <v>60</v>
      </c>
      <c r="U75" s="470" t="s">
        <v>80</v>
      </c>
      <c r="V75" s="466" t="s">
        <v>1210</v>
      </c>
      <c r="W75" s="473" t="s">
        <v>69</v>
      </c>
      <c r="X75" s="468" t="s">
        <v>86</v>
      </c>
      <c r="Y75" s="1241">
        <v>2379900</v>
      </c>
      <c r="Z75" s="1241"/>
      <c r="AA75" s="1241"/>
      <c r="AB75" s="469" t="s">
        <v>12</v>
      </c>
      <c r="AC75" s="469" t="s">
        <v>68</v>
      </c>
      <c r="AD75" s="469">
        <v>60</v>
      </c>
      <c r="AE75" s="469" t="s">
        <v>80</v>
      </c>
      <c r="AF75" s="471" t="s">
        <v>87</v>
      </c>
      <c r="AG75" s="469" t="s">
        <v>1222</v>
      </c>
      <c r="AH75" s="1242">
        <f t="shared" si="6"/>
        <v>2829780</v>
      </c>
      <c r="AI75" s="1242"/>
      <c r="AJ75" s="1242"/>
      <c r="AK75" s="1243"/>
      <c r="AL75" s="55" t="s">
        <v>1224</v>
      </c>
      <c r="AM75" s="879"/>
      <c r="AN75" s="880"/>
      <c r="AO75" s="889"/>
      <c r="AP75" s="894"/>
      <c r="AQ75" s="861"/>
      <c r="AR75" s="866"/>
    </row>
    <row r="76" spans="1:44" s="55" customFormat="1" ht="15.95" customHeight="1">
      <c r="A76" s="1195"/>
      <c r="B76" s="1198"/>
      <c r="C76" s="1270"/>
      <c r="D76" s="1148"/>
      <c r="E76" s="1362"/>
      <c r="F76" s="1148"/>
      <c r="G76" s="1238" t="s">
        <v>1219</v>
      </c>
      <c r="H76" s="1239"/>
      <c r="I76" s="1239"/>
      <c r="J76" s="1239"/>
      <c r="K76" s="1239"/>
      <c r="L76" s="1239"/>
      <c r="M76" s="1239"/>
      <c r="N76" s="468" t="s">
        <v>86</v>
      </c>
      <c r="O76" s="1241">
        <v>2254600</v>
      </c>
      <c r="P76" s="1241"/>
      <c r="Q76" s="1241"/>
      <c r="R76" s="469" t="s">
        <v>12</v>
      </c>
      <c r="S76" s="469" t="s">
        <v>68</v>
      </c>
      <c r="T76" s="469">
        <v>60</v>
      </c>
      <c r="U76" s="470" t="s">
        <v>80</v>
      </c>
      <c r="V76" s="470" t="s">
        <v>87</v>
      </c>
      <c r="W76" s="473" t="s">
        <v>69</v>
      </c>
      <c r="X76" s="468" t="s">
        <v>86</v>
      </c>
      <c r="Y76" s="1241">
        <v>2295700</v>
      </c>
      <c r="Z76" s="1241"/>
      <c r="AA76" s="1241"/>
      <c r="AB76" s="469" t="s">
        <v>12</v>
      </c>
      <c r="AC76" s="469" t="s">
        <v>68</v>
      </c>
      <c r="AD76" s="469">
        <v>60</v>
      </c>
      <c r="AE76" s="469" t="s">
        <v>80</v>
      </c>
      <c r="AF76" s="471" t="s">
        <v>87</v>
      </c>
      <c r="AG76" s="469" t="s">
        <v>76</v>
      </c>
      <c r="AH76" s="1242">
        <f>O76*60%+Y76*60%</f>
        <v>2730180</v>
      </c>
      <c r="AI76" s="1242"/>
      <c r="AJ76" s="1242"/>
      <c r="AK76" s="1243"/>
      <c r="AL76" s="55" t="s">
        <v>1225</v>
      </c>
      <c r="AM76" s="879"/>
      <c r="AN76" s="880"/>
      <c r="AO76" s="889"/>
      <c r="AP76" s="894"/>
      <c r="AQ76" s="861"/>
      <c r="AR76" s="866"/>
    </row>
    <row r="77" spans="1:44" s="55" customFormat="1" ht="15.95" customHeight="1">
      <c r="A77" s="1195"/>
      <c r="B77" s="1198"/>
      <c r="C77" s="1270"/>
      <c r="D77" s="1148"/>
      <c r="E77" s="1362"/>
      <c r="F77" s="1148"/>
      <c r="G77" s="1451" t="s">
        <v>1226</v>
      </c>
      <c r="H77" s="1452"/>
      <c r="I77" s="1452"/>
      <c r="J77" s="1452"/>
      <c r="K77" s="1452"/>
      <c r="L77" s="1452"/>
      <c r="M77" s="1452"/>
      <c r="N77" s="509" t="s">
        <v>86</v>
      </c>
      <c r="O77" s="1241">
        <v>2360100</v>
      </c>
      <c r="P77" s="1241"/>
      <c r="Q77" s="1241"/>
      <c r="R77" s="510" t="s">
        <v>12</v>
      </c>
      <c r="S77" s="510" t="s">
        <v>68</v>
      </c>
      <c r="T77" s="510">
        <v>60</v>
      </c>
      <c r="U77" s="511" t="s">
        <v>80</v>
      </c>
      <c r="V77" s="511" t="s">
        <v>87</v>
      </c>
      <c r="W77" s="512"/>
      <c r="X77" s="509"/>
      <c r="Y77" s="1241"/>
      <c r="Z77" s="1241"/>
      <c r="AA77" s="1241"/>
      <c r="AB77" s="510"/>
      <c r="AC77" s="510"/>
      <c r="AD77" s="510"/>
      <c r="AE77" s="510"/>
      <c r="AF77" s="513"/>
      <c r="AG77" s="510" t="s">
        <v>76</v>
      </c>
      <c r="AH77" s="1642">
        <f>O77*60%+Y77*60%</f>
        <v>1416060</v>
      </c>
      <c r="AI77" s="1642"/>
      <c r="AJ77" s="1642"/>
      <c r="AK77" s="1643"/>
      <c r="AL77" s="55" t="s">
        <v>1227</v>
      </c>
      <c r="AM77" s="879"/>
      <c r="AN77" s="880"/>
      <c r="AO77" s="889"/>
      <c r="AP77" s="894"/>
      <c r="AQ77" s="861"/>
      <c r="AR77" s="866"/>
    </row>
    <row r="78" spans="1:44" s="55" customFormat="1" ht="15.95" customHeight="1">
      <c r="A78" s="1195"/>
      <c r="B78" s="1198"/>
      <c r="C78" s="1270"/>
      <c r="D78" s="1148"/>
      <c r="E78" s="1362"/>
      <c r="F78" s="1148"/>
      <c r="G78" s="1238" t="s">
        <v>1228</v>
      </c>
      <c r="H78" s="1239"/>
      <c r="I78" s="1239"/>
      <c r="J78" s="1239"/>
      <c r="K78" s="1239"/>
      <c r="L78" s="1239"/>
      <c r="M78" s="1239"/>
      <c r="N78" s="468" t="s">
        <v>86</v>
      </c>
      <c r="O78" s="1241">
        <v>3027800</v>
      </c>
      <c r="P78" s="1241"/>
      <c r="Q78" s="1241"/>
      <c r="R78" s="469" t="s">
        <v>12</v>
      </c>
      <c r="S78" s="469" t="s">
        <v>1229</v>
      </c>
      <c r="T78" s="469">
        <v>60</v>
      </c>
      <c r="U78" s="470" t="s">
        <v>80</v>
      </c>
      <c r="V78" s="470" t="s">
        <v>87</v>
      </c>
      <c r="W78" s="469" t="s">
        <v>1212</v>
      </c>
      <c r="X78" s="468" t="s">
        <v>1207</v>
      </c>
      <c r="Y78" s="1241">
        <v>3105200</v>
      </c>
      <c r="Z78" s="1241"/>
      <c r="AA78" s="1241"/>
      <c r="AB78" s="469" t="s">
        <v>12</v>
      </c>
      <c r="AC78" s="469" t="s">
        <v>68</v>
      </c>
      <c r="AD78" s="469">
        <v>60</v>
      </c>
      <c r="AE78" s="469" t="s">
        <v>80</v>
      </c>
      <c r="AF78" s="471" t="s">
        <v>1210</v>
      </c>
      <c r="AG78" s="469" t="s">
        <v>76</v>
      </c>
      <c r="AH78" s="1242">
        <f t="shared" si="6"/>
        <v>3679800</v>
      </c>
      <c r="AI78" s="1242"/>
      <c r="AJ78" s="1242"/>
      <c r="AK78" s="1243"/>
      <c r="AL78" s="55" t="s">
        <v>1230</v>
      </c>
      <c r="AM78" s="879"/>
      <c r="AN78" s="880"/>
      <c r="AO78" s="889"/>
      <c r="AP78" s="894"/>
      <c r="AQ78" s="861"/>
      <c r="AR78" s="866"/>
    </row>
    <row r="79" spans="1:44" s="55" customFormat="1" ht="15.95" customHeight="1">
      <c r="A79" s="1195"/>
      <c r="B79" s="1198"/>
      <c r="C79" s="1270"/>
      <c r="D79" s="1148"/>
      <c r="E79" s="1362"/>
      <c r="F79" s="1148"/>
      <c r="G79" s="1238" t="s">
        <v>1231</v>
      </c>
      <c r="H79" s="1239"/>
      <c r="I79" s="1239"/>
      <c r="J79" s="1239"/>
      <c r="K79" s="1239"/>
      <c r="L79" s="1239"/>
      <c r="M79" s="1239"/>
      <c r="N79" s="464" t="s">
        <v>1207</v>
      </c>
      <c r="O79" s="1241">
        <v>2568400</v>
      </c>
      <c r="P79" s="1241"/>
      <c r="Q79" s="1241"/>
      <c r="R79" s="469" t="s">
        <v>12</v>
      </c>
      <c r="S79" s="469" t="s">
        <v>68</v>
      </c>
      <c r="T79" s="469">
        <v>60</v>
      </c>
      <c r="U79" s="470" t="s">
        <v>80</v>
      </c>
      <c r="V79" s="466" t="s">
        <v>1210</v>
      </c>
      <c r="W79" s="473" t="s">
        <v>69</v>
      </c>
      <c r="X79" s="468" t="s">
        <v>86</v>
      </c>
      <c r="Y79" s="1241">
        <v>2568400</v>
      </c>
      <c r="Z79" s="1241"/>
      <c r="AA79" s="1241"/>
      <c r="AB79" s="469" t="s">
        <v>12</v>
      </c>
      <c r="AC79" s="469" t="s">
        <v>68</v>
      </c>
      <c r="AD79" s="469">
        <v>60</v>
      </c>
      <c r="AE79" s="469" t="s">
        <v>80</v>
      </c>
      <c r="AF79" s="471" t="s">
        <v>87</v>
      </c>
      <c r="AG79" s="469" t="s">
        <v>76</v>
      </c>
      <c r="AH79" s="1242">
        <f>O79*60%+Y79*60%</f>
        <v>3082080</v>
      </c>
      <c r="AI79" s="1242"/>
      <c r="AJ79" s="1242"/>
      <c r="AK79" s="1243"/>
      <c r="AL79" s="55" t="s">
        <v>1232</v>
      </c>
      <c r="AM79" s="879"/>
      <c r="AN79" s="880"/>
      <c r="AO79" s="889"/>
      <c r="AP79" s="894"/>
      <c r="AQ79" s="861"/>
      <c r="AR79" s="866"/>
    </row>
    <row r="80" spans="1:44" s="55" customFormat="1" ht="15.95" customHeight="1">
      <c r="A80" s="1195"/>
      <c r="B80" s="1198"/>
      <c r="C80" s="1270"/>
      <c r="D80" s="1148"/>
      <c r="E80" s="1362"/>
      <c r="F80" s="1148"/>
      <c r="G80" s="1238" t="s">
        <v>1233</v>
      </c>
      <c r="H80" s="1239"/>
      <c r="I80" s="1239"/>
      <c r="J80" s="1239"/>
      <c r="K80" s="1239"/>
      <c r="L80" s="1239"/>
      <c r="M80" s="1239"/>
      <c r="N80" s="464" t="s">
        <v>1207</v>
      </c>
      <c r="O80" s="1241">
        <v>3016100</v>
      </c>
      <c r="P80" s="1241"/>
      <c r="Q80" s="1241"/>
      <c r="R80" s="469" t="s">
        <v>12</v>
      </c>
      <c r="S80" s="469" t="s">
        <v>68</v>
      </c>
      <c r="T80" s="469">
        <v>60</v>
      </c>
      <c r="U80" s="470" t="s">
        <v>80</v>
      </c>
      <c r="V80" s="466" t="s">
        <v>1210</v>
      </c>
      <c r="W80" s="473"/>
      <c r="X80" s="468"/>
      <c r="Y80" s="1241"/>
      <c r="Z80" s="1241"/>
      <c r="AA80" s="1241"/>
      <c r="AB80" s="469"/>
      <c r="AC80" s="469"/>
      <c r="AD80" s="469"/>
      <c r="AE80" s="469"/>
      <c r="AF80" s="471"/>
      <c r="AG80" s="469" t="s">
        <v>76</v>
      </c>
      <c r="AH80" s="1242">
        <f t="shared" si="6"/>
        <v>1809660</v>
      </c>
      <c r="AI80" s="1242"/>
      <c r="AJ80" s="1242"/>
      <c r="AK80" s="1243"/>
      <c r="AL80" s="55" t="s">
        <v>1234</v>
      </c>
      <c r="AM80" s="879"/>
      <c r="AN80" s="880"/>
      <c r="AO80" s="889"/>
      <c r="AP80" s="894"/>
      <c r="AQ80" s="861"/>
      <c r="AR80" s="866"/>
    </row>
    <row r="81" spans="1:44" s="55" customFormat="1" ht="15.95" customHeight="1">
      <c r="A81" s="1195"/>
      <c r="B81" s="1198"/>
      <c r="C81" s="1270"/>
      <c r="D81" s="1148"/>
      <c r="E81" s="1362"/>
      <c r="F81" s="1148"/>
      <c r="G81" s="1238" t="s">
        <v>1235</v>
      </c>
      <c r="H81" s="1239"/>
      <c r="I81" s="1239"/>
      <c r="J81" s="1239"/>
      <c r="K81" s="1239"/>
      <c r="L81" s="1239"/>
      <c r="M81" s="1239"/>
      <c r="N81" s="468" t="s">
        <v>86</v>
      </c>
      <c r="O81" s="1241">
        <v>3179900</v>
      </c>
      <c r="P81" s="1241"/>
      <c r="Q81" s="1241"/>
      <c r="R81" s="469" t="s">
        <v>12</v>
      </c>
      <c r="S81" s="469" t="s">
        <v>68</v>
      </c>
      <c r="T81" s="469">
        <v>60</v>
      </c>
      <c r="U81" s="470" t="s">
        <v>80</v>
      </c>
      <c r="V81" s="470" t="s">
        <v>87</v>
      </c>
      <c r="W81" s="473" t="s">
        <v>1212</v>
      </c>
      <c r="X81" s="468" t="s">
        <v>1207</v>
      </c>
      <c r="Y81" s="1241">
        <v>3230800</v>
      </c>
      <c r="Z81" s="1241"/>
      <c r="AA81" s="1241"/>
      <c r="AB81" s="469" t="s">
        <v>12</v>
      </c>
      <c r="AC81" s="469" t="s">
        <v>68</v>
      </c>
      <c r="AD81" s="469">
        <v>60</v>
      </c>
      <c r="AE81" s="469" t="s">
        <v>80</v>
      </c>
      <c r="AF81" s="471" t="s">
        <v>1210</v>
      </c>
      <c r="AG81" s="469" t="s">
        <v>76</v>
      </c>
      <c r="AH81" s="1242">
        <f t="shared" si="6"/>
        <v>3846420</v>
      </c>
      <c r="AI81" s="1242"/>
      <c r="AJ81" s="1242"/>
      <c r="AK81" s="1243"/>
      <c r="AL81" s="55" t="s">
        <v>1236</v>
      </c>
      <c r="AM81" s="879"/>
      <c r="AN81" s="880"/>
      <c r="AO81" s="889"/>
      <c r="AP81" s="894"/>
      <c r="AQ81" s="861"/>
      <c r="AR81" s="866"/>
    </row>
    <row r="82" spans="1:44" s="55" customFormat="1" ht="15.95" customHeight="1">
      <c r="A82" s="1195"/>
      <c r="B82" s="1198"/>
      <c r="C82" s="1270"/>
      <c r="D82" s="1148"/>
      <c r="E82" s="1362"/>
      <c r="F82" s="1148"/>
      <c r="G82" s="1533" t="s">
        <v>1237</v>
      </c>
      <c r="H82" s="1534"/>
      <c r="I82" s="1534"/>
      <c r="J82" s="1534"/>
      <c r="K82" s="1534"/>
      <c r="L82" s="1534"/>
      <c r="M82" s="1534"/>
      <c r="N82" s="464" t="s">
        <v>86</v>
      </c>
      <c r="O82" s="1241">
        <v>2224800</v>
      </c>
      <c r="P82" s="1241"/>
      <c r="Q82" s="1241"/>
      <c r="R82" s="465" t="s">
        <v>12</v>
      </c>
      <c r="S82" s="465" t="s">
        <v>68</v>
      </c>
      <c r="T82" s="465">
        <v>60</v>
      </c>
      <c r="U82" s="466" t="s">
        <v>80</v>
      </c>
      <c r="V82" s="466"/>
      <c r="W82" s="514"/>
      <c r="X82" s="464"/>
      <c r="Y82" s="1241"/>
      <c r="Z82" s="1241"/>
      <c r="AA82" s="1241"/>
      <c r="AB82" s="465"/>
      <c r="AC82" s="465"/>
      <c r="AD82" s="465"/>
      <c r="AE82" s="465"/>
      <c r="AF82" s="467"/>
      <c r="AG82" s="465" t="s">
        <v>1222</v>
      </c>
      <c r="AH82" s="1536">
        <f t="shared" si="6"/>
        <v>1334880</v>
      </c>
      <c r="AI82" s="1536"/>
      <c r="AJ82" s="1536"/>
      <c r="AK82" s="1537"/>
      <c r="AL82" s="55" t="s">
        <v>1238</v>
      </c>
      <c r="AM82" s="879"/>
      <c r="AN82" s="880"/>
      <c r="AO82" s="889"/>
      <c r="AP82" s="894"/>
      <c r="AQ82" s="861"/>
      <c r="AR82" s="866"/>
    </row>
    <row r="83" spans="1:44" s="55" customFormat="1" ht="15.95" customHeight="1">
      <c r="A83" s="1195"/>
      <c r="B83" s="1198"/>
      <c r="C83" s="1270"/>
      <c r="D83" s="1148"/>
      <c r="E83" s="1362"/>
      <c r="F83" s="1148"/>
      <c r="G83" s="1238" t="s">
        <v>1237</v>
      </c>
      <c r="H83" s="1239"/>
      <c r="I83" s="1239"/>
      <c r="J83" s="1239"/>
      <c r="K83" s="1239"/>
      <c r="L83" s="1239"/>
      <c r="M83" s="1239"/>
      <c r="N83" s="468" t="s">
        <v>86</v>
      </c>
      <c r="O83" s="1241">
        <v>2224800</v>
      </c>
      <c r="P83" s="1241"/>
      <c r="Q83" s="1241"/>
      <c r="R83" s="469" t="s">
        <v>12</v>
      </c>
      <c r="S83" s="469" t="s">
        <v>68</v>
      </c>
      <c r="T83" s="469">
        <v>60</v>
      </c>
      <c r="U83" s="470" t="s">
        <v>80</v>
      </c>
      <c r="V83" s="470" t="s">
        <v>87</v>
      </c>
      <c r="W83" s="473" t="s">
        <v>69</v>
      </c>
      <c r="X83" s="468" t="s">
        <v>86</v>
      </c>
      <c r="Y83" s="1241">
        <v>2264200</v>
      </c>
      <c r="Z83" s="1241"/>
      <c r="AA83" s="1241"/>
      <c r="AB83" s="469" t="s">
        <v>12</v>
      </c>
      <c r="AC83" s="469" t="s">
        <v>68</v>
      </c>
      <c r="AD83" s="469">
        <v>60</v>
      </c>
      <c r="AE83" s="469" t="s">
        <v>80</v>
      </c>
      <c r="AF83" s="471" t="s">
        <v>87</v>
      </c>
      <c r="AG83" s="469" t="s">
        <v>1222</v>
      </c>
      <c r="AH83" s="1242">
        <f t="shared" si="6"/>
        <v>2693400</v>
      </c>
      <c r="AI83" s="1242"/>
      <c r="AJ83" s="1242"/>
      <c r="AK83" s="1243"/>
      <c r="AL83" s="55" t="s">
        <v>1239</v>
      </c>
      <c r="AM83" s="879"/>
      <c r="AN83" s="880"/>
      <c r="AO83" s="889"/>
      <c r="AP83" s="894"/>
      <c r="AQ83" s="861"/>
      <c r="AR83" s="866"/>
    </row>
    <row r="84" spans="1:44" s="55" customFormat="1" ht="15.95" customHeight="1">
      <c r="A84" s="1195"/>
      <c r="B84" s="1198"/>
      <c r="C84" s="1270"/>
      <c r="D84" s="1148"/>
      <c r="E84" s="1362"/>
      <c r="F84" s="1148"/>
      <c r="G84" s="1238" t="s">
        <v>1240</v>
      </c>
      <c r="H84" s="1239"/>
      <c r="I84" s="1239"/>
      <c r="J84" s="1239"/>
      <c r="K84" s="1239"/>
      <c r="L84" s="1239"/>
      <c r="M84" s="1239"/>
      <c r="N84" s="468" t="s">
        <v>86</v>
      </c>
      <c r="O84" s="1241">
        <v>2146900</v>
      </c>
      <c r="P84" s="1241"/>
      <c r="Q84" s="1241"/>
      <c r="R84" s="469" t="s">
        <v>12</v>
      </c>
      <c r="S84" s="469" t="s">
        <v>68</v>
      </c>
      <c r="T84" s="469">
        <v>60</v>
      </c>
      <c r="U84" s="470" t="s">
        <v>80</v>
      </c>
      <c r="V84" s="470" t="s">
        <v>87</v>
      </c>
      <c r="W84" s="473" t="s">
        <v>69</v>
      </c>
      <c r="X84" s="468" t="s">
        <v>86</v>
      </c>
      <c r="Y84" s="1241">
        <v>2184600</v>
      </c>
      <c r="Z84" s="1241"/>
      <c r="AA84" s="1241"/>
      <c r="AB84" s="469" t="s">
        <v>12</v>
      </c>
      <c r="AC84" s="469" t="s">
        <v>68</v>
      </c>
      <c r="AD84" s="469">
        <v>60</v>
      </c>
      <c r="AE84" s="469" t="s">
        <v>80</v>
      </c>
      <c r="AF84" s="471" t="s">
        <v>87</v>
      </c>
      <c r="AG84" s="469" t="s">
        <v>1222</v>
      </c>
      <c r="AH84" s="1242">
        <f t="shared" si="6"/>
        <v>2598900</v>
      </c>
      <c r="AI84" s="1242"/>
      <c r="AJ84" s="1242"/>
      <c r="AK84" s="1243"/>
      <c r="AL84" s="55" t="s">
        <v>1241</v>
      </c>
      <c r="AM84" s="879"/>
      <c r="AN84" s="880"/>
      <c r="AO84" s="889"/>
      <c r="AP84" s="894"/>
      <c r="AQ84" s="861"/>
      <c r="AR84" s="866"/>
    </row>
    <row r="85" spans="1:44" s="55" customFormat="1" ht="15.95" customHeight="1">
      <c r="A85" s="1195"/>
      <c r="B85" s="1198"/>
      <c r="C85" s="1270"/>
      <c r="D85" s="1148"/>
      <c r="E85" s="1362"/>
      <c r="F85" s="1148"/>
      <c r="G85" s="1523" t="s">
        <v>242</v>
      </c>
      <c r="H85" s="1524"/>
      <c r="I85" s="1524"/>
      <c r="J85" s="1524"/>
      <c r="K85" s="1524"/>
      <c r="L85" s="1524"/>
      <c r="M85" s="1524"/>
      <c r="N85" s="474" t="s">
        <v>86</v>
      </c>
      <c r="O85" s="1526">
        <v>2367000</v>
      </c>
      <c r="P85" s="1526"/>
      <c r="Q85" s="1526"/>
      <c r="R85" s="475" t="s">
        <v>12</v>
      </c>
      <c r="S85" s="475" t="s">
        <v>68</v>
      </c>
      <c r="T85" s="475">
        <v>60</v>
      </c>
      <c r="U85" s="476" t="s">
        <v>80</v>
      </c>
      <c r="V85" s="476" t="s">
        <v>87</v>
      </c>
      <c r="W85" s="515" t="s">
        <v>69</v>
      </c>
      <c r="X85" s="474" t="s">
        <v>86</v>
      </c>
      <c r="Y85" s="1526">
        <v>2367000</v>
      </c>
      <c r="Z85" s="1526"/>
      <c r="AA85" s="1526"/>
      <c r="AB85" s="475" t="s">
        <v>12</v>
      </c>
      <c r="AC85" s="475" t="s">
        <v>68</v>
      </c>
      <c r="AD85" s="475">
        <v>60</v>
      </c>
      <c r="AE85" s="475" t="s">
        <v>80</v>
      </c>
      <c r="AF85" s="477" t="s">
        <v>87</v>
      </c>
      <c r="AG85" s="475" t="s">
        <v>76</v>
      </c>
      <c r="AH85" s="1186">
        <f t="shared" si="6"/>
        <v>2840400</v>
      </c>
      <c r="AI85" s="1186"/>
      <c r="AJ85" s="1186"/>
      <c r="AK85" s="1187"/>
      <c r="AL85" s="55" t="s">
        <v>1242</v>
      </c>
      <c r="AM85" s="879"/>
      <c r="AN85" s="880"/>
      <c r="AO85" s="889"/>
      <c r="AP85" s="894"/>
      <c r="AQ85" s="861"/>
      <c r="AR85" s="866"/>
    </row>
    <row r="86" spans="1:44" s="55" customFormat="1" ht="15.95" customHeight="1">
      <c r="A86" s="1200"/>
      <c r="B86" s="1201"/>
      <c r="C86" s="990"/>
      <c r="D86" s="1149"/>
      <c r="E86" s="1439"/>
      <c r="F86" s="1149"/>
      <c r="G86" s="1259" t="s">
        <v>1243</v>
      </c>
      <c r="H86" s="1260"/>
      <c r="I86" s="1260"/>
      <c r="J86" s="1260"/>
      <c r="K86" s="1260"/>
      <c r="L86" s="1260"/>
      <c r="M86" s="1260"/>
      <c r="N86" s="478"/>
      <c r="O86" s="479"/>
      <c r="P86" s="479"/>
      <c r="Q86" s="479"/>
      <c r="R86" s="480"/>
      <c r="S86" s="480"/>
      <c r="T86" s="480"/>
      <c r="U86" s="479"/>
      <c r="V86" s="479"/>
      <c r="W86" s="480"/>
      <c r="X86" s="478"/>
      <c r="Y86" s="479"/>
      <c r="Z86" s="479"/>
      <c r="AA86" s="479"/>
      <c r="AB86" s="480"/>
      <c r="AC86" s="480"/>
      <c r="AD86" s="480"/>
      <c r="AE86" s="480"/>
      <c r="AF86" s="481"/>
      <c r="AG86" s="480"/>
      <c r="AH86" s="1538">
        <f>AH62+AH66+AH64</f>
        <v>60498150</v>
      </c>
      <c r="AI86" s="1538"/>
      <c r="AJ86" s="1538"/>
      <c r="AK86" s="1539"/>
      <c r="AM86" s="879"/>
      <c r="AN86" s="880"/>
      <c r="AO86" s="889"/>
      <c r="AP86" s="894"/>
      <c r="AQ86" s="861"/>
      <c r="AR86" s="866"/>
    </row>
    <row r="87" spans="1:44" s="55" customFormat="1" ht="15.95" customHeight="1">
      <c r="A87" s="1205" t="s">
        <v>0</v>
      </c>
      <c r="B87" s="1198" t="s">
        <v>1245</v>
      </c>
      <c r="C87" s="520" t="s">
        <v>13</v>
      </c>
      <c r="D87" s="521">
        <f>D88+D92</f>
        <v>2468000</v>
      </c>
      <c r="E87" s="522">
        <f>E88+E92</f>
        <v>3640000</v>
      </c>
      <c r="F87" s="522">
        <f>F88+F92</f>
        <v>-1172000</v>
      </c>
      <c r="G87" s="486"/>
      <c r="H87" s="486"/>
      <c r="I87" s="486"/>
      <c r="J87" s="486"/>
      <c r="K87" s="486"/>
      <c r="L87" s="486"/>
      <c r="M87" s="486"/>
      <c r="N87" s="485"/>
      <c r="O87" s="487"/>
      <c r="P87" s="487"/>
      <c r="Q87" s="487"/>
      <c r="R87" s="486"/>
      <c r="S87" s="486"/>
      <c r="T87" s="486"/>
      <c r="U87" s="487"/>
      <c r="V87" s="487"/>
      <c r="W87" s="486"/>
      <c r="X87" s="485"/>
      <c r="Y87" s="487"/>
      <c r="Z87" s="487"/>
      <c r="AA87" s="487"/>
      <c r="AB87" s="486"/>
      <c r="AC87" s="486"/>
      <c r="AD87" s="486"/>
      <c r="AE87" s="486"/>
      <c r="AF87" s="488"/>
      <c r="AG87" s="486"/>
      <c r="AH87" s="486"/>
      <c r="AI87" s="486"/>
      <c r="AJ87" s="486"/>
      <c r="AK87" s="523"/>
      <c r="AM87" s="879"/>
      <c r="AN87" s="880"/>
      <c r="AO87" s="889"/>
      <c r="AP87" s="894"/>
      <c r="AQ87" s="861"/>
      <c r="AR87" s="866"/>
    </row>
    <row r="88" spans="1:44" s="55" customFormat="1" ht="15.95" customHeight="1">
      <c r="A88" s="1205"/>
      <c r="B88" s="1198"/>
      <c r="C88" s="1265" t="s">
        <v>1246</v>
      </c>
      <c r="D88" s="1364">
        <f>ROUNDUP(AH91,-3)</f>
        <v>1468000</v>
      </c>
      <c r="E88" s="1364">
        <v>1840000</v>
      </c>
      <c r="F88" s="1364">
        <f>D88-E88</f>
        <v>-372000</v>
      </c>
      <c r="G88" s="1708" t="s">
        <v>1247</v>
      </c>
      <c r="H88" s="1709"/>
      <c r="I88" s="1709"/>
      <c r="J88" s="1709"/>
      <c r="K88" s="1709"/>
      <c r="L88" s="1709"/>
      <c r="M88" s="1709"/>
      <c r="N88" s="524" t="s">
        <v>1207</v>
      </c>
      <c r="O88" s="1628">
        <v>84000</v>
      </c>
      <c r="P88" s="1628"/>
      <c r="Q88" s="1628"/>
      <c r="R88" s="500" t="s">
        <v>1208</v>
      </c>
      <c r="S88" s="500" t="s">
        <v>68</v>
      </c>
      <c r="T88" s="500">
        <v>12</v>
      </c>
      <c r="U88" s="525" t="s">
        <v>1248</v>
      </c>
      <c r="V88" s="525" t="s">
        <v>1210</v>
      </c>
      <c r="W88" s="500"/>
      <c r="X88" s="1663"/>
      <c r="Y88" s="1663"/>
      <c r="Z88" s="1663"/>
      <c r="AA88" s="1663"/>
      <c r="AB88" s="500"/>
      <c r="AC88" s="500"/>
      <c r="AD88" s="500"/>
      <c r="AE88" s="500"/>
      <c r="AF88" s="501"/>
      <c r="AG88" s="500" t="s">
        <v>1222</v>
      </c>
      <c r="AH88" s="1629">
        <f>O88*T88</f>
        <v>1008000</v>
      </c>
      <c r="AI88" s="1629"/>
      <c r="AJ88" s="1629"/>
      <c r="AK88" s="1630"/>
      <c r="AL88" s="55">
        <v>504800</v>
      </c>
      <c r="AM88" s="879"/>
      <c r="AN88" s="880"/>
      <c r="AO88" s="889"/>
      <c r="AP88" s="894"/>
      <c r="AQ88" s="861"/>
      <c r="AR88" s="866"/>
    </row>
    <row r="89" spans="1:44" s="55" customFormat="1" ht="15.95" customHeight="1">
      <c r="A89" s="1205"/>
      <c r="B89" s="1198"/>
      <c r="C89" s="1270"/>
      <c r="D89" s="1338"/>
      <c r="E89" s="1338"/>
      <c r="F89" s="1338"/>
      <c r="G89" s="1710" t="s">
        <v>1249</v>
      </c>
      <c r="H89" s="1711"/>
      <c r="I89" s="1711"/>
      <c r="J89" s="1711"/>
      <c r="K89" s="1711"/>
      <c r="L89" s="1711"/>
      <c r="M89" s="1711"/>
      <c r="N89" s="464" t="s">
        <v>1207</v>
      </c>
      <c r="O89" s="1349">
        <v>90000</v>
      </c>
      <c r="P89" s="1349"/>
      <c r="Q89" s="1349"/>
      <c r="R89" s="465" t="s">
        <v>1208</v>
      </c>
      <c r="S89" s="465" t="s">
        <v>68</v>
      </c>
      <c r="T89" s="465">
        <v>2</v>
      </c>
      <c r="U89" s="466" t="s">
        <v>1248</v>
      </c>
      <c r="V89" s="466" t="s">
        <v>1210</v>
      </c>
      <c r="W89" s="465"/>
      <c r="X89" s="1325"/>
      <c r="Y89" s="1325"/>
      <c r="Z89" s="1325"/>
      <c r="AA89" s="1325"/>
      <c r="AB89" s="465"/>
      <c r="AC89" s="465"/>
      <c r="AD89" s="465"/>
      <c r="AE89" s="465"/>
      <c r="AF89" s="467"/>
      <c r="AG89" s="465" t="s">
        <v>1222</v>
      </c>
      <c r="AH89" s="1536">
        <f>O89*T89</f>
        <v>180000</v>
      </c>
      <c r="AI89" s="1536"/>
      <c r="AJ89" s="1536"/>
      <c r="AK89" s="1537"/>
      <c r="AL89" s="55">
        <v>180000</v>
      </c>
      <c r="AM89" s="879"/>
      <c r="AN89" s="880"/>
      <c r="AO89" s="889"/>
      <c r="AP89" s="894"/>
      <c r="AQ89" s="861"/>
      <c r="AR89" s="866"/>
    </row>
    <row r="90" spans="1:44" s="55" customFormat="1" ht="15.95" customHeight="1">
      <c r="A90" s="1205"/>
      <c r="B90" s="1198"/>
      <c r="C90" s="1270"/>
      <c r="D90" s="1338"/>
      <c r="E90" s="1338"/>
      <c r="F90" s="1338"/>
      <c r="G90" s="1640" t="s">
        <v>1250</v>
      </c>
      <c r="H90" s="1641"/>
      <c r="I90" s="1641"/>
      <c r="J90" s="1641"/>
      <c r="K90" s="1641"/>
      <c r="L90" s="1641"/>
      <c r="M90" s="1641"/>
      <c r="N90" s="526" t="s">
        <v>1207</v>
      </c>
      <c r="O90" s="1619">
        <v>70000</v>
      </c>
      <c r="P90" s="1619"/>
      <c r="Q90" s="1619"/>
      <c r="R90" s="486" t="s">
        <v>1208</v>
      </c>
      <c r="S90" s="486" t="s">
        <v>68</v>
      </c>
      <c r="T90" s="486">
        <v>4</v>
      </c>
      <c r="U90" s="487" t="s">
        <v>74</v>
      </c>
      <c r="V90" s="487" t="s">
        <v>87</v>
      </c>
      <c r="W90" s="486"/>
      <c r="X90" s="1632"/>
      <c r="Y90" s="1632"/>
      <c r="Z90" s="1632"/>
      <c r="AA90" s="1632"/>
      <c r="AB90" s="486"/>
      <c r="AC90" s="486"/>
      <c r="AD90" s="486"/>
      <c r="AE90" s="486"/>
      <c r="AF90" s="488"/>
      <c r="AG90" s="486" t="s">
        <v>1222</v>
      </c>
      <c r="AH90" s="1620">
        <f>O90*T90</f>
        <v>280000</v>
      </c>
      <c r="AI90" s="1620"/>
      <c r="AJ90" s="1620"/>
      <c r="AK90" s="1621"/>
      <c r="AL90" s="55">
        <v>164800</v>
      </c>
      <c r="AM90" s="879"/>
      <c r="AN90" s="880">
        <v>115200</v>
      </c>
      <c r="AO90" s="889"/>
      <c r="AP90" s="894"/>
      <c r="AQ90" s="861"/>
      <c r="AR90" s="866"/>
    </row>
    <row r="91" spans="1:44" s="55" customFormat="1" ht="15.95" customHeight="1">
      <c r="A91" s="1205"/>
      <c r="B91" s="1198"/>
      <c r="C91" s="1266"/>
      <c r="D91" s="1339"/>
      <c r="E91" s="1339"/>
      <c r="F91" s="1339"/>
      <c r="G91" s="1633" t="s">
        <v>1243</v>
      </c>
      <c r="H91" s="1634"/>
      <c r="I91" s="1634"/>
      <c r="J91" s="1634"/>
      <c r="K91" s="1634"/>
      <c r="L91" s="1634"/>
      <c r="M91" s="1634"/>
      <c r="N91" s="527"/>
      <c r="O91" s="528"/>
      <c r="P91" s="528"/>
      <c r="Q91" s="528"/>
      <c r="R91" s="529"/>
      <c r="S91" s="529"/>
      <c r="T91" s="529"/>
      <c r="U91" s="528"/>
      <c r="V91" s="528"/>
      <c r="W91" s="529"/>
      <c r="X91" s="527"/>
      <c r="Y91" s="528"/>
      <c r="Z91" s="528"/>
      <c r="AA91" s="528"/>
      <c r="AB91" s="529"/>
      <c r="AC91" s="529"/>
      <c r="AD91" s="529"/>
      <c r="AE91" s="529"/>
      <c r="AF91" s="530"/>
      <c r="AG91" s="529"/>
      <c r="AH91" s="1624">
        <f>SUM(AH88:AK90)</f>
        <v>1468000</v>
      </c>
      <c r="AI91" s="1624"/>
      <c r="AJ91" s="1624"/>
      <c r="AK91" s="1625"/>
      <c r="AM91" s="879"/>
      <c r="AN91" s="880"/>
      <c r="AO91" s="889"/>
      <c r="AP91" s="894"/>
      <c r="AQ91" s="861"/>
      <c r="AR91" s="866"/>
    </row>
    <row r="92" spans="1:44" s="55" customFormat="1" ht="15.95" customHeight="1">
      <c r="A92" s="1205"/>
      <c r="B92" s="1198"/>
      <c r="C92" s="1265" t="s">
        <v>1251</v>
      </c>
      <c r="D92" s="1364">
        <f>ROUNDUP(AH95,-3)</f>
        <v>1000000</v>
      </c>
      <c r="E92" s="1364">
        <v>1800000</v>
      </c>
      <c r="F92" s="1364">
        <f>D92-E92</f>
        <v>-800000</v>
      </c>
      <c r="G92" s="1637" t="s">
        <v>1251</v>
      </c>
      <c r="H92" s="1638"/>
      <c r="I92" s="1638"/>
      <c r="J92" s="1638"/>
      <c r="K92" s="1638"/>
      <c r="L92" s="1638"/>
      <c r="M92" s="1638"/>
      <c r="N92" s="531" t="s">
        <v>1207</v>
      </c>
      <c r="O92" s="1639">
        <v>50000</v>
      </c>
      <c r="P92" s="1639"/>
      <c r="Q92" s="1639"/>
      <c r="R92" s="532" t="s">
        <v>1208</v>
      </c>
      <c r="S92" s="532" t="s">
        <v>68</v>
      </c>
      <c r="T92" s="532">
        <v>2</v>
      </c>
      <c r="U92" s="533" t="s">
        <v>74</v>
      </c>
      <c r="V92" s="533" t="s">
        <v>87</v>
      </c>
      <c r="W92" s="532"/>
      <c r="X92" s="1635"/>
      <c r="Y92" s="1635"/>
      <c r="Z92" s="1635"/>
      <c r="AA92" s="1635"/>
      <c r="AB92" s="532"/>
      <c r="AC92" s="532"/>
      <c r="AD92" s="532"/>
      <c r="AE92" s="532"/>
      <c r="AF92" s="534"/>
      <c r="AG92" s="532" t="s">
        <v>1222</v>
      </c>
      <c r="AH92" s="1226">
        <f>O92*T92</f>
        <v>100000</v>
      </c>
      <c r="AI92" s="1226"/>
      <c r="AJ92" s="1226"/>
      <c r="AK92" s="1227"/>
      <c r="AL92" s="55">
        <v>0</v>
      </c>
      <c r="AM92" s="879"/>
      <c r="AN92" s="880"/>
      <c r="AO92" s="889"/>
      <c r="AP92" s="894"/>
      <c r="AQ92" s="861"/>
      <c r="AR92" s="866"/>
    </row>
    <row r="93" spans="1:44" s="55" customFormat="1" ht="15.95" customHeight="1">
      <c r="A93" s="1205"/>
      <c r="B93" s="1198"/>
      <c r="C93" s="1270"/>
      <c r="D93" s="1338"/>
      <c r="E93" s="1338"/>
      <c r="F93" s="1338"/>
      <c r="G93" s="1567" t="s">
        <v>1252</v>
      </c>
      <c r="H93" s="1568"/>
      <c r="I93" s="1568"/>
      <c r="J93" s="1568"/>
      <c r="K93" s="1568"/>
      <c r="L93" s="1568"/>
      <c r="M93" s="1568"/>
      <c r="N93" s="468" t="s">
        <v>1207</v>
      </c>
      <c r="O93" s="1241">
        <v>50000</v>
      </c>
      <c r="P93" s="1241"/>
      <c r="Q93" s="1241"/>
      <c r="R93" s="469" t="s">
        <v>1208</v>
      </c>
      <c r="S93" s="469" t="s">
        <v>68</v>
      </c>
      <c r="T93" s="469">
        <v>2</v>
      </c>
      <c r="U93" s="470" t="s">
        <v>74</v>
      </c>
      <c r="V93" s="470" t="s">
        <v>87</v>
      </c>
      <c r="W93" s="469"/>
      <c r="X93" s="1636"/>
      <c r="Y93" s="1636"/>
      <c r="Z93" s="1636"/>
      <c r="AA93" s="1636"/>
      <c r="AB93" s="469"/>
      <c r="AC93" s="469"/>
      <c r="AD93" s="469"/>
      <c r="AE93" s="469"/>
      <c r="AF93" s="471"/>
      <c r="AG93" s="469" t="s">
        <v>1222</v>
      </c>
      <c r="AH93" s="1242">
        <f>O93*T93</f>
        <v>100000</v>
      </c>
      <c r="AI93" s="1242"/>
      <c r="AJ93" s="1242"/>
      <c r="AK93" s="1243"/>
      <c r="AL93" s="55">
        <v>0</v>
      </c>
      <c r="AM93" s="879"/>
      <c r="AN93" s="880"/>
      <c r="AO93" s="889"/>
      <c r="AP93" s="894"/>
      <c r="AQ93" s="861"/>
      <c r="AR93" s="866"/>
    </row>
    <row r="94" spans="1:44" s="55" customFormat="1" ht="15.95" customHeight="1">
      <c r="A94" s="1205"/>
      <c r="B94" s="1198"/>
      <c r="C94" s="1270"/>
      <c r="D94" s="1338"/>
      <c r="E94" s="1338"/>
      <c r="F94" s="1338"/>
      <c r="G94" s="1640" t="s">
        <v>1253</v>
      </c>
      <c r="H94" s="1641"/>
      <c r="I94" s="1641"/>
      <c r="J94" s="1641"/>
      <c r="K94" s="1641"/>
      <c r="L94" s="1641"/>
      <c r="M94" s="1641"/>
      <c r="N94" s="526" t="s">
        <v>1207</v>
      </c>
      <c r="O94" s="1619">
        <v>200000</v>
      </c>
      <c r="P94" s="1619"/>
      <c r="Q94" s="1619"/>
      <c r="R94" s="486" t="s">
        <v>1208</v>
      </c>
      <c r="S94" s="486" t="s">
        <v>1229</v>
      </c>
      <c r="T94" s="486">
        <v>4</v>
      </c>
      <c r="U94" s="487" t="s">
        <v>74</v>
      </c>
      <c r="V94" s="487" t="s">
        <v>87</v>
      </c>
      <c r="W94" s="486"/>
      <c r="X94" s="1632"/>
      <c r="Y94" s="1632"/>
      <c r="Z94" s="1632"/>
      <c r="AA94" s="1632"/>
      <c r="AB94" s="486"/>
      <c r="AC94" s="486"/>
      <c r="AD94" s="486"/>
      <c r="AE94" s="486"/>
      <c r="AF94" s="488"/>
      <c r="AG94" s="486" t="s">
        <v>1222</v>
      </c>
      <c r="AH94" s="1620">
        <f>O94*T94</f>
        <v>800000</v>
      </c>
      <c r="AI94" s="1620"/>
      <c r="AJ94" s="1620"/>
      <c r="AK94" s="1621"/>
      <c r="AL94" s="55">
        <v>650000</v>
      </c>
      <c r="AM94" s="879"/>
      <c r="AN94" s="880">
        <v>150000</v>
      </c>
      <c r="AO94" s="889"/>
      <c r="AP94" s="894"/>
      <c r="AQ94" s="861"/>
      <c r="AR94" s="866"/>
    </row>
    <row r="95" spans="1:44" s="55" customFormat="1" ht="15.95" customHeight="1">
      <c r="A95" s="1205"/>
      <c r="B95" s="1201"/>
      <c r="C95" s="1266"/>
      <c r="D95" s="1339"/>
      <c r="E95" s="1339"/>
      <c r="F95" s="1339"/>
      <c r="G95" s="1633" t="s">
        <v>1243</v>
      </c>
      <c r="H95" s="1634"/>
      <c r="I95" s="1634"/>
      <c r="J95" s="1634"/>
      <c r="K95" s="1634"/>
      <c r="L95" s="1634"/>
      <c r="M95" s="1634"/>
      <c r="N95" s="527"/>
      <c r="O95" s="528"/>
      <c r="P95" s="528"/>
      <c r="Q95" s="528"/>
      <c r="R95" s="529"/>
      <c r="S95" s="529"/>
      <c r="T95" s="529"/>
      <c r="U95" s="528"/>
      <c r="V95" s="528"/>
      <c r="W95" s="529"/>
      <c r="X95" s="527"/>
      <c r="Y95" s="528"/>
      <c r="Z95" s="528"/>
      <c r="AA95" s="528"/>
      <c r="AB95" s="529"/>
      <c r="AC95" s="529"/>
      <c r="AD95" s="529"/>
      <c r="AE95" s="529"/>
      <c r="AF95" s="530"/>
      <c r="AG95" s="529"/>
      <c r="AH95" s="1624">
        <f>AH92+AH93+AH94</f>
        <v>1000000</v>
      </c>
      <c r="AI95" s="1624"/>
      <c r="AJ95" s="1624"/>
      <c r="AK95" s="1625"/>
      <c r="AM95" s="879"/>
      <c r="AN95" s="880"/>
      <c r="AO95" s="889"/>
      <c r="AP95" s="894"/>
      <c r="AQ95" s="861"/>
      <c r="AR95" s="866"/>
    </row>
    <row r="96" spans="1:44" s="55" customFormat="1" ht="15.95" customHeight="1">
      <c r="A96" s="1205"/>
      <c r="B96" s="1197" t="s">
        <v>1254</v>
      </c>
      <c r="C96" s="461" t="s">
        <v>1255</v>
      </c>
      <c r="D96" s="460">
        <f>SUM(D97,D100,D132,D139,D155,D159,D161)</f>
        <v>93361000</v>
      </c>
      <c r="E96" s="460">
        <f>E97+E100+E132+E139+E155+E159+E161</f>
        <v>106809000</v>
      </c>
      <c r="F96" s="460">
        <f>D96-E96</f>
        <v>-13448000</v>
      </c>
      <c r="G96" s="535"/>
      <c r="H96" s="535"/>
      <c r="I96" s="535"/>
      <c r="J96" s="535"/>
      <c r="K96" s="535"/>
      <c r="L96" s="535"/>
      <c r="M96" s="535"/>
      <c r="N96" s="536"/>
      <c r="O96" s="537"/>
      <c r="P96" s="537"/>
      <c r="Q96" s="537"/>
      <c r="R96" s="535"/>
      <c r="S96" s="535"/>
      <c r="T96" s="535"/>
      <c r="U96" s="537"/>
      <c r="V96" s="537"/>
      <c r="W96" s="535"/>
      <c r="X96" s="536"/>
      <c r="Y96" s="537"/>
      <c r="Z96" s="537"/>
      <c r="AA96" s="537"/>
      <c r="AB96" s="535"/>
      <c r="AC96" s="535"/>
      <c r="AD96" s="535"/>
      <c r="AE96" s="535"/>
      <c r="AF96" s="538"/>
      <c r="AG96" s="535"/>
      <c r="AH96" s="535"/>
      <c r="AI96" s="535"/>
      <c r="AJ96" s="535"/>
      <c r="AK96" s="539"/>
      <c r="AM96" s="879"/>
      <c r="AN96" s="880"/>
      <c r="AO96" s="889"/>
      <c r="AP96" s="894"/>
      <c r="AQ96" s="861"/>
      <c r="AR96" s="866"/>
    </row>
    <row r="97" spans="1:44" s="55" customFormat="1" ht="15.95" customHeight="1">
      <c r="A97" s="1205"/>
      <c r="B97" s="1198"/>
      <c r="C97" s="1265" t="s">
        <v>1256</v>
      </c>
      <c r="D97" s="1147">
        <f>ROUNDUP(AG99,-3)</f>
        <v>1150000</v>
      </c>
      <c r="E97" s="1147">
        <v>4560000</v>
      </c>
      <c r="F97" s="1147">
        <f>D97-E97</f>
        <v>-3410000</v>
      </c>
      <c r="G97" s="1597" t="s">
        <v>1257</v>
      </c>
      <c r="H97" s="1598"/>
      <c r="I97" s="1598"/>
      <c r="J97" s="1598"/>
      <c r="K97" s="1598"/>
      <c r="L97" s="1598"/>
      <c r="M97" s="1598"/>
      <c r="N97" s="531" t="s">
        <v>1207</v>
      </c>
      <c r="O97" s="1589">
        <v>100000</v>
      </c>
      <c r="P97" s="1589"/>
      <c r="Q97" s="1589"/>
      <c r="R97" s="532" t="s">
        <v>1208</v>
      </c>
      <c r="S97" s="532" t="s">
        <v>1229</v>
      </c>
      <c r="T97" s="532">
        <v>10</v>
      </c>
      <c r="U97" s="533" t="s">
        <v>1258</v>
      </c>
      <c r="V97" s="533" t="s">
        <v>1210</v>
      </c>
      <c r="W97" s="532"/>
      <c r="X97" s="540"/>
      <c r="Y97" s="1589"/>
      <c r="Z97" s="1589"/>
      <c r="AA97" s="1589"/>
      <c r="AB97" s="532"/>
      <c r="AC97" s="532"/>
      <c r="AD97" s="532"/>
      <c r="AE97" s="532"/>
      <c r="AF97" s="534"/>
      <c r="AG97" s="532" t="s">
        <v>1222</v>
      </c>
      <c r="AH97" s="1226">
        <f>O97*T97+Y97*AD97</f>
        <v>1000000</v>
      </c>
      <c r="AI97" s="1226"/>
      <c r="AJ97" s="1226"/>
      <c r="AK97" s="1227"/>
      <c r="AM97" s="879"/>
      <c r="AN97" s="880">
        <v>170000</v>
      </c>
      <c r="AO97" s="889"/>
      <c r="AP97" s="894"/>
      <c r="AQ97" s="861" t="s">
        <v>1613</v>
      </c>
      <c r="AR97" s="866"/>
    </row>
    <row r="98" spans="1:44" s="55" customFormat="1" ht="15.95" customHeight="1">
      <c r="A98" s="1205"/>
      <c r="B98" s="1198"/>
      <c r="C98" s="1270"/>
      <c r="D98" s="1148"/>
      <c r="E98" s="1148"/>
      <c r="F98" s="1148"/>
      <c r="G98" s="1617" t="s">
        <v>1259</v>
      </c>
      <c r="H98" s="1618"/>
      <c r="I98" s="1618"/>
      <c r="J98" s="1618"/>
      <c r="K98" s="1618"/>
      <c r="L98" s="1618"/>
      <c r="M98" s="1618"/>
      <c r="N98" s="526" t="s">
        <v>1207</v>
      </c>
      <c r="O98" s="1619">
        <v>12500</v>
      </c>
      <c r="P98" s="1619"/>
      <c r="Q98" s="1619"/>
      <c r="R98" s="486" t="s">
        <v>1208</v>
      </c>
      <c r="S98" s="486" t="s">
        <v>68</v>
      </c>
      <c r="T98" s="486">
        <v>12</v>
      </c>
      <c r="U98" s="487" t="s">
        <v>1258</v>
      </c>
      <c r="V98" s="487" t="s">
        <v>1210</v>
      </c>
      <c r="W98" s="486"/>
      <c r="X98" s="485"/>
      <c r="Y98" s="1631"/>
      <c r="Z98" s="1631"/>
      <c r="AA98" s="1631"/>
      <c r="AB98" s="486"/>
      <c r="AC98" s="486"/>
      <c r="AD98" s="486"/>
      <c r="AE98" s="486"/>
      <c r="AF98" s="488"/>
      <c r="AG98" s="486" t="s">
        <v>1222</v>
      </c>
      <c r="AH98" s="1620">
        <f>O98*T98+Y98*AD98</f>
        <v>150000</v>
      </c>
      <c r="AI98" s="1620"/>
      <c r="AJ98" s="1620"/>
      <c r="AK98" s="1621"/>
      <c r="AM98" s="879"/>
      <c r="AN98" s="880">
        <v>38300</v>
      </c>
      <c r="AO98" s="889"/>
      <c r="AP98" s="894"/>
      <c r="AQ98" s="861" t="s">
        <v>1614</v>
      </c>
      <c r="AR98" s="866"/>
    </row>
    <row r="99" spans="1:44" s="55" customFormat="1" ht="15.95" customHeight="1">
      <c r="A99" s="1205"/>
      <c r="B99" s="1198"/>
      <c r="C99" s="1266"/>
      <c r="D99" s="1149"/>
      <c r="E99" s="1149"/>
      <c r="F99" s="1149"/>
      <c r="G99" s="1622" t="s">
        <v>1243</v>
      </c>
      <c r="H99" s="1623"/>
      <c r="I99" s="1623"/>
      <c r="J99" s="1623"/>
      <c r="K99" s="1623"/>
      <c r="L99" s="1623"/>
      <c r="M99" s="1623"/>
      <c r="N99" s="527"/>
      <c r="O99" s="528"/>
      <c r="P99" s="528"/>
      <c r="Q99" s="528"/>
      <c r="R99" s="529"/>
      <c r="S99" s="529"/>
      <c r="T99" s="529"/>
      <c r="U99" s="528"/>
      <c r="V99" s="528"/>
      <c r="W99" s="529"/>
      <c r="X99" s="527"/>
      <c r="Y99" s="528"/>
      <c r="Z99" s="528"/>
      <c r="AA99" s="528"/>
      <c r="AB99" s="529"/>
      <c r="AC99" s="529"/>
      <c r="AD99" s="529"/>
      <c r="AE99" s="529"/>
      <c r="AF99" s="530"/>
      <c r="AG99" s="1624">
        <f>SUM(AH97:AK98)</f>
        <v>1150000</v>
      </c>
      <c r="AH99" s="1624"/>
      <c r="AI99" s="1624"/>
      <c r="AJ99" s="1624"/>
      <c r="AK99" s="1625"/>
      <c r="AL99" s="55" t="s">
        <v>1260</v>
      </c>
      <c r="AM99" s="879"/>
      <c r="AN99" s="880"/>
      <c r="AO99" s="889"/>
      <c r="AP99" s="894"/>
      <c r="AQ99" s="861"/>
      <c r="AR99" s="866"/>
    </row>
    <row r="100" spans="1:44" s="55" customFormat="1" ht="15.95" customHeight="1">
      <c r="A100" s="1205"/>
      <c r="B100" s="1198"/>
      <c r="C100" s="1265" t="s">
        <v>1261</v>
      </c>
      <c r="D100" s="1147">
        <f>ROUNDUP(AG128,-3)</f>
        <v>28987000</v>
      </c>
      <c r="E100" s="1147">
        <v>31979000</v>
      </c>
      <c r="F100" s="1147">
        <f>D100-E100</f>
        <v>-2992000</v>
      </c>
      <c r="G100" s="1626" t="s">
        <v>1262</v>
      </c>
      <c r="H100" s="1627"/>
      <c r="I100" s="1627"/>
      <c r="J100" s="1627"/>
      <c r="K100" s="1627"/>
      <c r="L100" s="1627"/>
      <c r="M100" s="1627"/>
      <c r="N100" s="524" t="s">
        <v>1207</v>
      </c>
      <c r="O100" s="1628">
        <v>66000</v>
      </c>
      <c r="P100" s="1628"/>
      <c r="Q100" s="1628"/>
      <c r="R100" s="500" t="s">
        <v>1208</v>
      </c>
      <c r="S100" s="500" t="s">
        <v>1229</v>
      </c>
      <c r="T100" s="500">
        <v>1</v>
      </c>
      <c r="U100" s="525" t="s">
        <v>1248</v>
      </c>
      <c r="V100" s="525" t="s">
        <v>1210</v>
      </c>
      <c r="W100" s="500"/>
      <c r="X100" s="524"/>
      <c r="Y100" s="525"/>
      <c r="Z100" s="525"/>
      <c r="AA100" s="525"/>
      <c r="AB100" s="500"/>
      <c r="AC100" s="500"/>
      <c r="AD100" s="500"/>
      <c r="AE100" s="500"/>
      <c r="AF100" s="501"/>
      <c r="AG100" s="500" t="s">
        <v>1222</v>
      </c>
      <c r="AH100" s="1629">
        <f>O100*T100</f>
        <v>66000</v>
      </c>
      <c r="AI100" s="1629"/>
      <c r="AJ100" s="1629"/>
      <c r="AK100" s="1630"/>
      <c r="AM100" s="879"/>
      <c r="AN100" s="880"/>
      <c r="AO100" s="889"/>
      <c r="AP100" s="894"/>
      <c r="AQ100" s="861"/>
      <c r="AR100" s="866"/>
    </row>
    <row r="101" spans="1:44" s="55" customFormat="1" ht="15.95" customHeight="1">
      <c r="A101" s="1205"/>
      <c r="B101" s="1198"/>
      <c r="C101" s="1270"/>
      <c r="D101" s="1148"/>
      <c r="E101" s="1148"/>
      <c r="F101" s="1148"/>
      <c r="G101" s="1238" t="s">
        <v>1263</v>
      </c>
      <c r="H101" s="1239"/>
      <c r="I101" s="1239"/>
      <c r="J101" s="1239"/>
      <c r="K101" s="1239"/>
      <c r="L101" s="1239"/>
      <c r="M101" s="1239"/>
      <c r="N101" s="468" t="s">
        <v>86</v>
      </c>
      <c r="O101" s="1241">
        <v>5000</v>
      </c>
      <c r="P101" s="1241"/>
      <c r="Q101" s="1241"/>
      <c r="R101" s="469" t="s">
        <v>1208</v>
      </c>
      <c r="S101" s="469" t="s">
        <v>68</v>
      </c>
      <c r="T101" s="469">
        <v>4</v>
      </c>
      <c r="U101" s="470" t="s">
        <v>70</v>
      </c>
      <c r="V101" s="470" t="s">
        <v>87</v>
      </c>
      <c r="W101" s="469"/>
      <c r="X101" s="468"/>
      <c r="Y101" s="470"/>
      <c r="Z101" s="470"/>
      <c r="AA101" s="470"/>
      <c r="AB101" s="469"/>
      <c r="AC101" s="469"/>
      <c r="AD101" s="469"/>
      <c r="AE101" s="469"/>
      <c r="AF101" s="471"/>
      <c r="AG101" s="469" t="s">
        <v>1222</v>
      </c>
      <c r="AH101" s="1242">
        <f>O101*T101+Y101*AD101</f>
        <v>20000</v>
      </c>
      <c r="AI101" s="1242"/>
      <c r="AJ101" s="1242"/>
      <c r="AK101" s="1243"/>
      <c r="AM101" s="879"/>
      <c r="AN101" s="880">
        <v>20000</v>
      </c>
      <c r="AO101" s="889"/>
      <c r="AP101" s="894"/>
      <c r="AQ101" s="861"/>
      <c r="AR101" s="866"/>
    </row>
    <row r="102" spans="1:44" s="55" customFormat="1" ht="15.95" customHeight="1">
      <c r="A102" s="1205"/>
      <c r="B102" s="1198"/>
      <c r="C102" s="1270"/>
      <c r="D102" s="1148"/>
      <c r="E102" s="1148"/>
      <c r="F102" s="1148"/>
      <c r="G102" s="1238" t="s">
        <v>1264</v>
      </c>
      <c r="H102" s="1239"/>
      <c r="I102" s="1239"/>
      <c r="J102" s="1239"/>
      <c r="K102" s="1239"/>
      <c r="L102" s="1239"/>
      <c r="M102" s="1239"/>
      <c r="N102" s="468" t="s">
        <v>86</v>
      </c>
      <c r="O102" s="1241">
        <v>148500</v>
      </c>
      <c r="P102" s="1241"/>
      <c r="Q102" s="1241"/>
      <c r="R102" s="469" t="s">
        <v>1208</v>
      </c>
      <c r="S102" s="469" t="s">
        <v>68</v>
      </c>
      <c r="T102" s="469">
        <v>12</v>
      </c>
      <c r="U102" s="470" t="s">
        <v>70</v>
      </c>
      <c r="V102" s="470" t="s">
        <v>87</v>
      </c>
      <c r="W102" s="469"/>
      <c r="X102" s="468"/>
      <c r="Y102" s="470"/>
      <c r="Z102" s="470"/>
      <c r="AA102" s="470"/>
      <c r="AB102" s="469"/>
      <c r="AC102" s="469"/>
      <c r="AD102" s="469"/>
      <c r="AE102" s="469"/>
      <c r="AF102" s="471"/>
      <c r="AG102" s="469" t="s">
        <v>1222</v>
      </c>
      <c r="AH102" s="1242">
        <f t="shared" ref="AH102:AH107" si="7">O102*T102+Y102*AD102</f>
        <v>1782000</v>
      </c>
      <c r="AI102" s="1242"/>
      <c r="AJ102" s="1242"/>
      <c r="AK102" s="1243"/>
      <c r="AM102" s="879">
        <v>148500</v>
      </c>
      <c r="AN102" s="880"/>
      <c r="AO102" s="889"/>
      <c r="AP102" s="894"/>
      <c r="AQ102" s="861" t="s">
        <v>1615</v>
      </c>
      <c r="AR102" s="866"/>
    </row>
    <row r="103" spans="1:44" s="55" customFormat="1" ht="15.95" customHeight="1">
      <c r="A103" s="1205"/>
      <c r="B103" s="1198"/>
      <c r="C103" s="1270"/>
      <c r="D103" s="1148"/>
      <c r="E103" s="1148"/>
      <c r="F103" s="1148"/>
      <c r="G103" s="1238" t="s">
        <v>1265</v>
      </c>
      <c r="H103" s="1239"/>
      <c r="I103" s="1239"/>
      <c r="J103" s="1239"/>
      <c r="K103" s="1239"/>
      <c r="L103" s="1239"/>
      <c r="M103" s="1239"/>
      <c r="N103" s="468" t="s">
        <v>86</v>
      </c>
      <c r="O103" s="1241">
        <v>7700</v>
      </c>
      <c r="P103" s="1241"/>
      <c r="Q103" s="1241"/>
      <c r="R103" s="469" t="s">
        <v>1208</v>
      </c>
      <c r="S103" s="469" t="s">
        <v>68</v>
      </c>
      <c r="T103" s="469">
        <v>12</v>
      </c>
      <c r="U103" s="470" t="s">
        <v>70</v>
      </c>
      <c r="V103" s="470" t="s">
        <v>87</v>
      </c>
      <c r="W103" s="469"/>
      <c r="X103" s="468"/>
      <c r="Y103" s="470"/>
      <c r="Z103" s="470"/>
      <c r="AA103" s="470"/>
      <c r="AB103" s="469"/>
      <c r="AC103" s="469"/>
      <c r="AD103" s="469"/>
      <c r="AE103" s="469"/>
      <c r="AF103" s="471"/>
      <c r="AG103" s="469" t="s">
        <v>1222</v>
      </c>
      <c r="AH103" s="1242">
        <f t="shared" si="7"/>
        <v>92400</v>
      </c>
      <c r="AI103" s="1242"/>
      <c r="AJ103" s="1242"/>
      <c r="AK103" s="1243"/>
      <c r="AM103" s="879">
        <v>7700</v>
      </c>
      <c r="AN103" s="880"/>
      <c r="AO103" s="889"/>
      <c r="AP103" s="894"/>
      <c r="AQ103" s="861"/>
      <c r="AR103" s="866"/>
    </row>
    <row r="104" spans="1:44" s="55" customFormat="1" ht="15.95" customHeight="1">
      <c r="A104" s="1205"/>
      <c r="B104" s="1198"/>
      <c r="C104" s="1270"/>
      <c r="D104" s="1148"/>
      <c r="E104" s="1148"/>
      <c r="F104" s="1148"/>
      <c r="G104" s="1238" t="s">
        <v>1266</v>
      </c>
      <c r="H104" s="1239"/>
      <c r="I104" s="1239"/>
      <c r="J104" s="1239"/>
      <c r="K104" s="1239"/>
      <c r="L104" s="1239"/>
      <c r="M104" s="1239"/>
      <c r="N104" s="468" t="s">
        <v>86</v>
      </c>
      <c r="O104" s="1241">
        <v>132000</v>
      </c>
      <c r="P104" s="1241"/>
      <c r="Q104" s="1241"/>
      <c r="R104" s="469" t="s">
        <v>1208</v>
      </c>
      <c r="S104" s="469" t="s">
        <v>68</v>
      </c>
      <c r="T104" s="469">
        <v>12</v>
      </c>
      <c r="U104" s="470" t="s">
        <v>70</v>
      </c>
      <c r="V104" s="470" t="s">
        <v>87</v>
      </c>
      <c r="W104" s="469"/>
      <c r="X104" s="468"/>
      <c r="Y104" s="470"/>
      <c r="Z104" s="470"/>
      <c r="AA104" s="470"/>
      <c r="AB104" s="469"/>
      <c r="AC104" s="469"/>
      <c r="AD104" s="469"/>
      <c r="AE104" s="469"/>
      <c r="AF104" s="471"/>
      <c r="AG104" s="469" t="s">
        <v>1222</v>
      </c>
      <c r="AH104" s="1242">
        <f t="shared" si="7"/>
        <v>1584000</v>
      </c>
      <c r="AI104" s="1242"/>
      <c r="AJ104" s="1242"/>
      <c r="AK104" s="1243"/>
      <c r="AM104" s="938">
        <v>132000</v>
      </c>
      <c r="AN104" s="880"/>
      <c r="AO104" s="889"/>
      <c r="AP104" s="894"/>
      <c r="AQ104" s="861"/>
      <c r="AR104" s="866"/>
    </row>
    <row r="105" spans="1:44" s="55" customFormat="1" ht="15.95" customHeight="1">
      <c r="A105" s="1205"/>
      <c r="B105" s="1198"/>
      <c r="C105" s="1270"/>
      <c r="D105" s="1148"/>
      <c r="E105" s="1148"/>
      <c r="F105" s="1148"/>
      <c r="G105" s="1238" t="s">
        <v>1267</v>
      </c>
      <c r="H105" s="1239"/>
      <c r="I105" s="1239"/>
      <c r="J105" s="1239"/>
      <c r="K105" s="1239"/>
      <c r="L105" s="1239"/>
      <c r="M105" s="1239"/>
      <c r="N105" s="468" t="s">
        <v>86</v>
      </c>
      <c r="O105" s="1241">
        <v>188000</v>
      </c>
      <c r="P105" s="1241"/>
      <c r="Q105" s="1241"/>
      <c r="R105" s="469" t="s">
        <v>1208</v>
      </c>
      <c r="S105" s="469" t="s">
        <v>68</v>
      </c>
      <c r="T105" s="469">
        <v>12</v>
      </c>
      <c r="U105" s="470" t="s">
        <v>74</v>
      </c>
      <c r="V105" s="470" t="s">
        <v>87</v>
      </c>
      <c r="W105" s="469"/>
      <c r="X105" s="468"/>
      <c r="Y105" s="470"/>
      <c r="Z105" s="470"/>
      <c r="AA105" s="470"/>
      <c r="AB105" s="541"/>
      <c r="AC105" s="541"/>
      <c r="AD105" s="541"/>
      <c r="AE105" s="541"/>
      <c r="AF105" s="471"/>
      <c r="AG105" s="469" t="s">
        <v>1222</v>
      </c>
      <c r="AH105" s="1242">
        <f t="shared" si="7"/>
        <v>2256000</v>
      </c>
      <c r="AI105" s="1242"/>
      <c r="AJ105" s="1242"/>
      <c r="AK105" s="1243"/>
      <c r="AM105" s="879">
        <v>188000</v>
      </c>
      <c r="AN105" s="880"/>
      <c r="AO105" s="889"/>
      <c r="AP105" s="894"/>
      <c r="AQ105" s="861"/>
      <c r="AR105" s="866"/>
    </row>
    <row r="106" spans="1:44" s="55" customFormat="1" ht="15.95" customHeight="1">
      <c r="A106" s="1205"/>
      <c r="B106" s="1198"/>
      <c r="C106" s="1270"/>
      <c r="D106" s="1148"/>
      <c r="E106" s="1148"/>
      <c r="F106" s="1148"/>
      <c r="G106" s="1238" t="s">
        <v>1268</v>
      </c>
      <c r="H106" s="1239"/>
      <c r="I106" s="1239"/>
      <c r="J106" s="1239"/>
      <c r="K106" s="1239"/>
      <c r="L106" s="1239"/>
      <c r="M106" s="1239"/>
      <c r="N106" s="468" t="s">
        <v>86</v>
      </c>
      <c r="O106" s="1241">
        <v>8580</v>
      </c>
      <c r="P106" s="1241"/>
      <c r="Q106" s="1241"/>
      <c r="R106" s="469" t="s">
        <v>1208</v>
      </c>
      <c r="S106" s="469" t="s">
        <v>68</v>
      </c>
      <c r="T106" s="469">
        <v>12</v>
      </c>
      <c r="U106" s="470" t="s">
        <v>70</v>
      </c>
      <c r="V106" s="470" t="s">
        <v>87</v>
      </c>
      <c r="W106" s="469"/>
      <c r="X106" s="468"/>
      <c r="Y106" s="470"/>
      <c r="Z106" s="470"/>
      <c r="AA106" s="470"/>
      <c r="AB106" s="469"/>
      <c r="AC106" s="469"/>
      <c r="AD106" s="469"/>
      <c r="AE106" s="469"/>
      <c r="AF106" s="471"/>
      <c r="AG106" s="469" t="s">
        <v>1222</v>
      </c>
      <c r="AH106" s="1242">
        <f t="shared" si="7"/>
        <v>102960</v>
      </c>
      <c r="AI106" s="1242"/>
      <c r="AJ106" s="1242"/>
      <c r="AK106" s="1243"/>
      <c r="AM106" s="879">
        <v>8580</v>
      </c>
      <c r="AN106" s="880"/>
      <c r="AO106" s="889"/>
      <c r="AP106" s="894"/>
      <c r="AQ106" s="861"/>
      <c r="AR106" s="866"/>
    </row>
    <row r="107" spans="1:44" s="55" customFormat="1" ht="15.95" customHeight="1">
      <c r="A107" s="1205"/>
      <c r="B107" s="1198"/>
      <c r="C107" s="1270"/>
      <c r="D107" s="1148"/>
      <c r="E107" s="1148"/>
      <c r="F107" s="1148"/>
      <c r="G107" s="1238" t="s">
        <v>1269</v>
      </c>
      <c r="H107" s="1239"/>
      <c r="I107" s="1239"/>
      <c r="J107" s="1239"/>
      <c r="K107" s="1239"/>
      <c r="L107" s="1239"/>
      <c r="M107" s="1239"/>
      <c r="N107" s="468" t="s">
        <v>86</v>
      </c>
      <c r="O107" s="1241">
        <v>200000</v>
      </c>
      <c r="P107" s="1241"/>
      <c r="Q107" s="1241"/>
      <c r="R107" s="469" t="s">
        <v>1208</v>
      </c>
      <c r="S107" s="469" t="s">
        <v>68</v>
      </c>
      <c r="T107" s="469">
        <v>12</v>
      </c>
      <c r="U107" s="470" t="s">
        <v>70</v>
      </c>
      <c r="V107" s="470" t="s">
        <v>87</v>
      </c>
      <c r="W107" s="469"/>
      <c r="X107" s="468"/>
      <c r="Y107" s="470"/>
      <c r="Z107" s="470"/>
      <c r="AA107" s="470"/>
      <c r="AB107" s="469"/>
      <c r="AC107" s="469"/>
      <c r="AD107" s="469"/>
      <c r="AE107" s="469"/>
      <c r="AF107" s="471"/>
      <c r="AG107" s="469" t="s">
        <v>1222</v>
      </c>
      <c r="AH107" s="1242">
        <f t="shared" si="7"/>
        <v>2400000</v>
      </c>
      <c r="AI107" s="1242"/>
      <c r="AJ107" s="1242"/>
      <c r="AK107" s="1243"/>
      <c r="AM107" s="879">
        <v>200000</v>
      </c>
      <c r="AN107" s="880"/>
      <c r="AO107" s="889"/>
      <c r="AP107" s="894"/>
      <c r="AQ107" s="861"/>
      <c r="AR107" s="866"/>
    </row>
    <row r="108" spans="1:44" s="55" customFormat="1" ht="15.95" customHeight="1">
      <c r="A108" s="1205"/>
      <c r="B108" s="1198"/>
      <c r="C108" s="1270"/>
      <c r="D108" s="1148"/>
      <c r="E108" s="1148"/>
      <c r="F108" s="1148"/>
      <c r="G108" s="1533" t="s">
        <v>1270</v>
      </c>
      <c r="H108" s="1534"/>
      <c r="I108" s="1534"/>
      <c r="J108" s="1534"/>
      <c r="K108" s="1534"/>
      <c r="L108" s="1534"/>
      <c r="M108" s="1534"/>
      <c r="N108" s="464" t="s">
        <v>1194</v>
      </c>
      <c r="O108" s="1349">
        <v>613841</v>
      </c>
      <c r="P108" s="1349"/>
      <c r="Q108" s="1349"/>
      <c r="R108" s="465" t="s">
        <v>1195</v>
      </c>
      <c r="S108" s="465" t="s">
        <v>1271</v>
      </c>
      <c r="T108" s="465">
        <v>1</v>
      </c>
      <c r="U108" s="466" t="s">
        <v>1272</v>
      </c>
      <c r="V108" s="466" t="s">
        <v>1197</v>
      </c>
      <c r="W108" s="465"/>
      <c r="X108" s="464"/>
      <c r="Y108" s="466"/>
      <c r="Z108" s="466"/>
      <c r="AA108" s="466"/>
      <c r="AB108" s="465"/>
      <c r="AC108" s="465"/>
      <c r="AD108" s="465"/>
      <c r="AE108" s="465"/>
      <c r="AF108" s="467"/>
      <c r="AG108" s="465" t="s">
        <v>1198</v>
      </c>
      <c r="AH108" s="1536">
        <f>O108*T108</f>
        <v>613841</v>
      </c>
      <c r="AI108" s="1536"/>
      <c r="AJ108" s="1536"/>
      <c r="AK108" s="1537"/>
      <c r="AM108" s="879"/>
      <c r="AN108" s="880"/>
      <c r="AO108" s="889"/>
      <c r="AP108" s="894"/>
      <c r="AQ108" s="861"/>
      <c r="AR108" s="866"/>
    </row>
    <row r="109" spans="1:44" s="55" customFormat="1" ht="15.95" customHeight="1">
      <c r="A109" s="1205"/>
      <c r="B109" s="1198"/>
      <c r="C109" s="1270"/>
      <c r="D109" s="1148"/>
      <c r="E109" s="1148"/>
      <c r="F109" s="1148"/>
      <c r="G109" s="1238" t="s">
        <v>1273</v>
      </c>
      <c r="H109" s="1239"/>
      <c r="I109" s="1239"/>
      <c r="J109" s="1239"/>
      <c r="K109" s="1239"/>
      <c r="L109" s="1239"/>
      <c r="M109" s="1239"/>
      <c r="N109" s="468" t="s">
        <v>86</v>
      </c>
      <c r="O109" s="1241">
        <v>20000</v>
      </c>
      <c r="P109" s="1241"/>
      <c r="Q109" s="1241"/>
      <c r="R109" s="469" t="s">
        <v>1195</v>
      </c>
      <c r="S109" s="469" t="s">
        <v>68</v>
      </c>
      <c r="T109" s="465">
        <v>5</v>
      </c>
      <c r="U109" s="466" t="s">
        <v>74</v>
      </c>
      <c r="V109" s="466" t="s">
        <v>87</v>
      </c>
      <c r="W109" s="465"/>
      <c r="X109" s="468"/>
      <c r="Y109" s="470"/>
      <c r="Z109" s="470"/>
      <c r="AA109" s="470"/>
      <c r="AB109" s="465"/>
      <c r="AC109" s="465"/>
      <c r="AD109" s="465"/>
      <c r="AE109" s="465"/>
      <c r="AF109" s="467"/>
      <c r="AG109" s="465" t="s">
        <v>1198</v>
      </c>
      <c r="AH109" s="1242">
        <f t="shared" ref="AH109:AH112" si="8">O109*T109+Y109*AD109</f>
        <v>100000</v>
      </c>
      <c r="AI109" s="1242"/>
      <c r="AJ109" s="1242"/>
      <c r="AK109" s="1243"/>
      <c r="AM109" s="879"/>
      <c r="AN109" s="880">
        <v>7000</v>
      </c>
      <c r="AO109" s="889"/>
      <c r="AP109" s="894"/>
      <c r="AQ109" s="861"/>
      <c r="AR109" s="866"/>
    </row>
    <row r="110" spans="1:44" s="55" customFormat="1" ht="15.95" customHeight="1">
      <c r="A110" s="1205"/>
      <c r="B110" s="1198"/>
      <c r="C110" s="1270"/>
      <c r="D110" s="1148"/>
      <c r="E110" s="1148"/>
      <c r="F110" s="1148"/>
      <c r="G110" s="1238" t="s">
        <v>1274</v>
      </c>
      <c r="H110" s="1239"/>
      <c r="I110" s="1239"/>
      <c r="J110" s="1239"/>
      <c r="K110" s="1239"/>
      <c r="L110" s="1239"/>
      <c r="M110" s="1239"/>
      <c r="N110" s="468" t="s">
        <v>86</v>
      </c>
      <c r="O110" s="1241">
        <v>75000</v>
      </c>
      <c r="P110" s="1241"/>
      <c r="Q110" s="1241"/>
      <c r="R110" s="469" t="s">
        <v>1195</v>
      </c>
      <c r="S110" s="469" t="s">
        <v>68</v>
      </c>
      <c r="T110" s="541">
        <v>12</v>
      </c>
      <c r="U110" s="542" t="s">
        <v>74</v>
      </c>
      <c r="V110" s="542" t="s">
        <v>87</v>
      </c>
      <c r="W110" s="541"/>
      <c r="X110" s="468"/>
      <c r="Y110" s="470"/>
      <c r="Z110" s="470"/>
      <c r="AA110" s="470"/>
      <c r="AB110" s="541"/>
      <c r="AC110" s="541"/>
      <c r="AD110" s="541"/>
      <c r="AE110" s="541"/>
      <c r="AF110" s="543"/>
      <c r="AG110" s="541" t="s">
        <v>1198</v>
      </c>
      <c r="AH110" s="1242">
        <f t="shared" si="8"/>
        <v>900000</v>
      </c>
      <c r="AI110" s="1242"/>
      <c r="AJ110" s="1242"/>
      <c r="AK110" s="1243"/>
      <c r="AM110" s="879"/>
      <c r="AN110" s="880"/>
      <c r="AO110" s="889">
        <v>223400</v>
      </c>
      <c r="AP110" s="894"/>
      <c r="AQ110" s="861"/>
      <c r="AR110" s="866"/>
    </row>
    <row r="111" spans="1:44" s="55" customFormat="1" ht="15.95" customHeight="1">
      <c r="A111" s="1205"/>
      <c r="B111" s="1198"/>
      <c r="C111" s="1270"/>
      <c r="D111" s="1148"/>
      <c r="E111" s="1148"/>
      <c r="F111" s="1148"/>
      <c r="G111" s="1238" t="s">
        <v>1275</v>
      </c>
      <c r="H111" s="1239"/>
      <c r="I111" s="1239"/>
      <c r="J111" s="1239"/>
      <c r="K111" s="1239"/>
      <c r="L111" s="1239"/>
      <c r="M111" s="1239"/>
      <c r="N111" s="468" t="s">
        <v>86</v>
      </c>
      <c r="O111" s="1241">
        <v>51920</v>
      </c>
      <c r="P111" s="1241"/>
      <c r="Q111" s="1241"/>
      <c r="R111" s="469" t="s">
        <v>1195</v>
      </c>
      <c r="S111" s="469" t="s">
        <v>68</v>
      </c>
      <c r="T111" s="469">
        <v>5</v>
      </c>
      <c r="U111" s="470" t="s">
        <v>74</v>
      </c>
      <c r="V111" s="470" t="s">
        <v>87</v>
      </c>
      <c r="W111" s="469"/>
      <c r="X111" s="468"/>
      <c r="Y111" s="470"/>
      <c r="Z111" s="470"/>
      <c r="AA111" s="470"/>
      <c r="AB111" s="469"/>
      <c r="AC111" s="469"/>
      <c r="AD111" s="469"/>
      <c r="AE111" s="469"/>
      <c r="AF111" s="471"/>
      <c r="AG111" s="469" t="s">
        <v>1198</v>
      </c>
      <c r="AH111" s="1242">
        <f>O111*T111+Y111*AD111</f>
        <v>259600</v>
      </c>
      <c r="AI111" s="1242"/>
      <c r="AJ111" s="1242"/>
      <c r="AK111" s="1243"/>
      <c r="AM111" s="879"/>
      <c r="AN111" s="880">
        <v>105600</v>
      </c>
      <c r="AO111" s="889"/>
      <c r="AP111" s="894"/>
      <c r="AQ111" s="861" t="s">
        <v>1616</v>
      </c>
      <c r="AR111" s="866"/>
    </row>
    <row r="112" spans="1:44" s="55" customFormat="1" ht="15.95" customHeight="1">
      <c r="A112" s="1205"/>
      <c r="B112" s="1198"/>
      <c r="C112" s="1270"/>
      <c r="D112" s="1148"/>
      <c r="E112" s="1148"/>
      <c r="F112" s="1148"/>
      <c r="G112" s="1238" t="s">
        <v>1276</v>
      </c>
      <c r="H112" s="1239"/>
      <c r="I112" s="1239"/>
      <c r="J112" s="1239"/>
      <c r="K112" s="1239"/>
      <c r="L112" s="1239"/>
      <c r="M112" s="1239"/>
      <c r="N112" s="468" t="s">
        <v>86</v>
      </c>
      <c r="O112" s="1241">
        <v>300000</v>
      </c>
      <c r="P112" s="1241"/>
      <c r="Q112" s="1241"/>
      <c r="R112" s="469" t="s">
        <v>1195</v>
      </c>
      <c r="S112" s="469" t="s">
        <v>68</v>
      </c>
      <c r="T112" s="465">
        <v>12</v>
      </c>
      <c r="U112" s="466" t="s">
        <v>74</v>
      </c>
      <c r="V112" s="466" t="s">
        <v>87</v>
      </c>
      <c r="W112" s="465"/>
      <c r="X112" s="468"/>
      <c r="Y112" s="470"/>
      <c r="Z112" s="470"/>
      <c r="AA112" s="470"/>
      <c r="AB112" s="465"/>
      <c r="AC112" s="465"/>
      <c r="AD112" s="465"/>
      <c r="AE112" s="465"/>
      <c r="AF112" s="467"/>
      <c r="AG112" s="465" t="s">
        <v>1198</v>
      </c>
      <c r="AH112" s="1242">
        <f t="shared" si="8"/>
        <v>3600000</v>
      </c>
      <c r="AI112" s="1242"/>
      <c r="AJ112" s="1242"/>
      <c r="AK112" s="1243"/>
      <c r="AL112" s="886"/>
      <c r="AM112" s="879">
        <v>300000</v>
      </c>
      <c r="AN112" s="880">
        <v>0</v>
      </c>
      <c r="AO112" s="889"/>
      <c r="AP112" s="894"/>
      <c r="AQ112" s="861"/>
      <c r="AR112" s="866"/>
    </row>
    <row r="113" spans="1:44" s="55" customFormat="1" ht="15.95" customHeight="1">
      <c r="A113" s="1205"/>
      <c r="B113" s="1198"/>
      <c r="C113" s="1270"/>
      <c r="D113" s="1148"/>
      <c r="E113" s="1148"/>
      <c r="F113" s="1148"/>
      <c r="G113" s="1345" t="s">
        <v>1277</v>
      </c>
      <c r="H113" s="1346"/>
      <c r="I113" s="1346"/>
      <c r="J113" s="1346"/>
      <c r="K113" s="1346"/>
      <c r="L113" s="1346"/>
      <c r="M113" s="1346"/>
      <c r="N113" s="544" t="s">
        <v>1194</v>
      </c>
      <c r="O113" s="1584">
        <v>219000</v>
      </c>
      <c r="P113" s="1584"/>
      <c r="Q113" s="1584"/>
      <c r="R113" s="545" t="s">
        <v>1195</v>
      </c>
      <c r="S113" s="545" t="s">
        <v>1271</v>
      </c>
      <c r="T113" s="545">
        <v>12</v>
      </c>
      <c r="U113" s="546" t="s">
        <v>74</v>
      </c>
      <c r="V113" s="546" t="s">
        <v>87</v>
      </c>
      <c r="W113" s="545"/>
      <c r="X113" s="544"/>
      <c r="Y113" s="546"/>
      <c r="Z113" s="546"/>
      <c r="AA113" s="546"/>
      <c r="AB113" s="545"/>
      <c r="AC113" s="545"/>
      <c r="AD113" s="545"/>
      <c r="AE113" s="545"/>
      <c r="AF113" s="547"/>
      <c r="AG113" s="545" t="s">
        <v>1198</v>
      </c>
      <c r="AH113" s="1257">
        <f>O113*T113+Y113*AD113</f>
        <v>2628000</v>
      </c>
      <c r="AI113" s="1257"/>
      <c r="AJ113" s="1257"/>
      <c r="AK113" s="1258"/>
      <c r="AM113" s="879">
        <v>26261</v>
      </c>
      <c r="AN113" s="880"/>
      <c r="AO113" s="889"/>
      <c r="AP113" s="894"/>
      <c r="AQ113" s="861"/>
      <c r="AR113" s="866"/>
    </row>
    <row r="114" spans="1:44" s="55" customFormat="1" ht="15.95" customHeight="1">
      <c r="A114" s="1205"/>
      <c r="B114" s="1198"/>
      <c r="C114" s="1270"/>
      <c r="D114" s="1148"/>
      <c r="E114" s="1148"/>
      <c r="F114" s="1148"/>
      <c r="G114" s="1238" t="s">
        <v>1278</v>
      </c>
      <c r="H114" s="1239"/>
      <c r="I114" s="1239"/>
      <c r="J114" s="1239"/>
      <c r="K114" s="1239"/>
      <c r="L114" s="1239"/>
      <c r="M114" s="1239"/>
      <c r="N114" s="468" t="s">
        <v>86</v>
      </c>
      <c r="O114" s="1241">
        <v>94400</v>
      </c>
      <c r="P114" s="1241"/>
      <c r="Q114" s="1241"/>
      <c r="R114" s="469" t="s">
        <v>1195</v>
      </c>
      <c r="S114" s="469" t="s">
        <v>68</v>
      </c>
      <c r="T114" s="541">
        <v>12</v>
      </c>
      <c r="U114" s="542" t="s">
        <v>74</v>
      </c>
      <c r="V114" s="470" t="s">
        <v>87</v>
      </c>
      <c r="W114" s="469"/>
      <c r="X114" s="468"/>
      <c r="Y114" s="1241"/>
      <c r="Z114" s="1241"/>
      <c r="AA114" s="1241"/>
      <c r="AB114" s="541"/>
      <c r="AC114" s="541"/>
      <c r="AD114" s="541"/>
      <c r="AE114" s="541"/>
      <c r="AF114" s="471"/>
      <c r="AG114" s="469" t="s">
        <v>1198</v>
      </c>
      <c r="AH114" s="1242">
        <f t="shared" ref="AH114:AH127" si="9">O114*T114+Y114*AD114</f>
        <v>1132800</v>
      </c>
      <c r="AI114" s="1242"/>
      <c r="AJ114" s="1242"/>
      <c r="AK114" s="1243"/>
      <c r="AM114" s="879">
        <v>94400</v>
      </c>
      <c r="AN114" s="880"/>
      <c r="AO114" s="889"/>
      <c r="AP114" s="894"/>
      <c r="AQ114" s="861"/>
      <c r="AR114" s="866"/>
    </row>
    <row r="115" spans="1:44" s="55" customFormat="1" ht="15.95" customHeight="1">
      <c r="A115" s="1205"/>
      <c r="B115" s="1198"/>
      <c r="C115" s="1270"/>
      <c r="D115" s="1148"/>
      <c r="E115" s="1148"/>
      <c r="F115" s="1148"/>
      <c r="G115" s="1238" t="s">
        <v>1279</v>
      </c>
      <c r="H115" s="1239"/>
      <c r="I115" s="1239"/>
      <c r="J115" s="1239"/>
      <c r="K115" s="1239"/>
      <c r="L115" s="1239"/>
      <c r="M115" s="1239"/>
      <c r="N115" s="468" t="s">
        <v>86</v>
      </c>
      <c r="O115" s="1241">
        <v>57200</v>
      </c>
      <c r="P115" s="1241"/>
      <c r="Q115" s="1241"/>
      <c r="R115" s="469" t="s">
        <v>1195</v>
      </c>
      <c r="S115" s="469" t="s">
        <v>68</v>
      </c>
      <c r="T115" s="541">
        <v>12</v>
      </c>
      <c r="U115" s="542" t="s">
        <v>74</v>
      </c>
      <c r="V115" s="470" t="s">
        <v>87</v>
      </c>
      <c r="W115" s="469"/>
      <c r="X115" s="468"/>
      <c r="Y115" s="1241"/>
      <c r="Z115" s="1241"/>
      <c r="AA115" s="1241"/>
      <c r="AB115" s="541"/>
      <c r="AC115" s="541"/>
      <c r="AD115" s="541"/>
      <c r="AE115" s="541"/>
      <c r="AF115" s="471"/>
      <c r="AG115" s="469" t="s">
        <v>1198</v>
      </c>
      <c r="AH115" s="1242">
        <f t="shared" si="9"/>
        <v>686400</v>
      </c>
      <c r="AI115" s="1242"/>
      <c r="AJ115" s="1242"/>
      <c r="AK115" s="1243"/>
      <c r="AM115" s="879">
        <v>57200</v>
      </c>
      <c r="AN115" s="880"/>
      <c r="AO115" s="889"/>
      <c r="AP115" s="894"/>
      <c r="AQ115" s="861"/>
      <c r="AR115" s="866"/>
    </row>
    <row r="116" spans="1:44" s="55" customFormat="1" ht="15.95" customHeight="1">
      <c r="A116" s="1205"/>
      <c r="B116" s="1198"/>
      <c r="C116" s="1270"/>
      <c r="D116" s="1148"/>
      <c r="E116" s="1148"/>
      <c r="F116" s="1148"/>
      <c r="G116" s="1238" t="s">
        <v>1280</v>
      </c>
      <c r="H116" s="1239"/>
      <c r="I116" s="1239"/>
      <c r="J116" s="1239"/>
      <c r="K116" s="1239"/>
      <c r="L116" s="1239"/>
      <c r="M116" s="1239"/>
      <c r="N116" s="468" t="s">
        <v>86</v>
      </c>
      <c r="O116" s="1241">
        <v>110000</v>
      </c>
      <c r="P116" s="1241"/>
      <c r="Q116" s="1241"/>
      <c r="R116" s="469" t="s">
        <v>1195</v>
      </c>
      <c r="S116" s="469" t="s">
        <v>68</v>
      </c>
      <c r="T116" s="469">
        <v>1</v>
      </c>
      <c r="U116" s="470" t="s">
        <v>74</v>
      </c>
      <c r="V116" s="470" t="s">
        <v>87</v>
      </c>
      <c r="W116" s="473"/>
      <c r="X116" s="468"/>
      <c r="Y116" s="470"/>
      <c r="Z116" s="470"/>
      <c r="AA116" s="470"/>
      <c r="AB116" s="469"/>
      <c r="AC116" s="469"/>
      <c r="AD116" s="469"/>
      <c r="AE116" s="469"/>
      <c r="AF116" s="471"/>
      <c r="AG116" s="469" t="s">
        <v>76</v>
      </c>
      <c r="AH116" s="1242">
        <f t="shared" si="9"/>
        <v>110000</v>
      </c>
      <c r="AI116" s="1242"/>
      <c r="AJ116" s="1242"/>
      <c r="AK116" s="1243"/>
      <c r="AM116" s="879">
        <v>110000</v>
      </c>
      <c r="AN116" s="880"/>
      <c r="AO116" s="889"/>
      <c r="AP116" s="894"/>
      <c r="AQ116" s="861"/>
      <c r="AR116" s="866"/>
    </row>
    <row r="117" spans="1:44" s="55" customFormat="1" ht="15.95" customHeight="1">
      <c r="A117" s="1205"/>
      <c r="B117" s="1198"/>
      <c r="C117" s="1270"/>
      <c r="D117" s="1148"/>
      <c r="E117" s="1148"/>
      <c r="F117" s="1148"/>
      <c r="G117" s="1238" t="s">
        <v>1281</v>
      </c>
      <c r="H117" s="1239"/>
      <c r="I117" s="1239"/>
      <c r="J117" s="1239"/>
      <c r="K117" s="1239"/>
      <c r="L117" s="1239"/>
      <c r="M117" s="1239"/>
      <c r="N117" s="468" t="s">
        <v>86</v>
      </c>
      <c r="O117" s="1241">
        <v>1712500</v>
      </c>
      <c r="P117" s="1241"/>
      <c r="Q117" s="1241"/>
      <c r="R117" s="469" t="s">
        <v>1195</v>
      </c>
      <c r="S117" s="469" t="s">
        <v>68</v>
      </c>
      <c r="T117" s="469">
        <v>2</v>
      </c>
      <c r="U117" s="470" t="s">
        <v>74</v>
      </c>
      <c r="V117" s="470" t="s">
        <v>87</v>
      </c>
      <c r="W117" s="469"/>
      <c r="X117" s="468"/>
      <c r="Y117" s="470"/>
      <c r="Z117" s="470"/>
      <c r="AA117" s="470"/>
      <c r="AB117" s="541"/>
      <c r="AC117" s="541"/>
      <c r="AD117" s="541"/>
      <c r="AE117" s="541"/>
      <c r="AF117" s="471"/>
      <c r="AG117" s="469" t="s">
        <v>1198</v>
      </c>
      <c r="AH117" s="1242">
        <f t="shared" si="9"/>
        <v>3425000</v>
      </c>
      <c r="AI117" s="1242"/>
      <c r="AJ117" s="1242"/>
      <c r="AK117" s="1243"/>
      <c r="AM117" s="879"/>
      <c r="AN117" s="880"/>
      <c r="AO117" s="889"/>
      <c r="AP117" s="894"/>
      <c r="AQ117" s="861"/>
      <c r="AR117" s="866"/>
    </row>
    <row r="118" spans="1:44" s="55" customFormat="1" ht="15.95" customHeight="1">
      <c r="A118" s="1205"/>
      <c r="B118" s="1198"/>
      <c r="C118" s="1270"/>
      <c r="D118" s="1148"/>
      <c r="E118" s="1148"/>
      <c r="F118" s="1148"/>
      <c r="G118" s="1238" t="s">
        <v>1282</v>
      </c>
      <c r="H118" s="1239"/>
      <c r="I118" s="1239"/>
      <c r="J118" s="1239"/>
      <c r="K118" s="1239"/>
      <c r="L118" s="1239"/>
      <c r="M118" s="1239"/>
      <c r="N118" s="468" t="s">
        <v>86</v>
      </c>
      <c r="O118" s="1241">
        <v>300000</v>
      </c>
      <c r="P118" s="1241"/>
      <c r="Q118" s="1241"/>
      <c r="R118" s="469" t="s">
        <v>1195</v>
      </c>
      <c r="S118" s="469" t="s">
        <v>1271</v>
      </c>
      <c r="T118" s="469">
        <v>2</v>
      </c>
      <c r="U118" s="470" t="s">
        <v>74</v>
      </c>
      <c r="V118" s="470" t="s">
        <v>87</v>
      </c>
      <c r="W118" s="469"/>
      <c r="X118" s="468"/>
      <c r="Y118" s="470"/>
      <c r="Z118" s="470"/>
      <c r="AA118" s="470"/>
      <c r="AB118" s="469"/>
      <c r="AC118" s="469"/>
      <c r="AD118" s="469"/>
      <c r="AE118" s="469"/>
      <c r="AF118" s="471"/>
      <c r="AG118" s="469" t="s">
        <v>1198</v>
      </c>
      <c r="AH118" s="1242">
        <f t="shared" si="9"/>
        <v>600000</v>
      </c>
      <c r="AI118" s="1242"/>
      <c r="AJ118" s="1242"/>
      <c r="AK118" s="1243"/>
      <c r="AM118" s="879"/>
      <c r="AN118" s="880">
        <v>510000</v>
      </c>
      <c r="AO118" s="889"/>
      <c r="AP118" s="894"/>
      <c r="AQ118" s="861" t="s">
        <v>1624</v>
      </c>
      <c r="AR118" s="866"/>
    </row>
    <row r="119" spans="1:44" s="55" customFormat="1" ht="15.95" customHeight="1">
      <c r="A119" s="1205"/>
      <c r="B119" s="1198"/>
      <c r="C119" s="1270"/>
      <c r="D119" s="1148"/>
      <c r="E119" s="1148"/>
      <c r="F119" s="1148"/>
      <c r="G119" s="1238" t="s">
        <v>1283</v>
      </c>
      <c r="H119" s="1239"/>
      <c r="I119" s="1239"/>
      <c r="J119" s="1239"/>
      <c r="K119" s="1239"/>
      <c r="L119" s="1239"/>
      <c r="M119" s="1239"/>
      <c r="N119" s="468" t="s">
        <v>86</v>
      </c>
      <c r="O119" s="1241">
        <v>130000</v>
      </c>
      <c r="P119" s="1241"/>
      <c r="Q119" s="1241"/>
      <c r="R119" s="469" t="s">
        <v>1195</v>
      </c>
      <c r="S119" s="469" t="s">
        <v>68</v>
      </c>
      <c r="T119" s="469">
        <v>12</v>
      </c>
      <c r="U119" s="470" t="s">
        <v>74</v>
      </c>
      <c r="V119" s="470" t="s">
        <v>87</v>
      </c>
      <c r="W119" s="469"/>
      <c r="X119" s="468"/>
      <c r="Y119" s="470"/>
      <c r="Z119" s="470"/>
      <c r="AA119" s="470"/>
      <c r="AB119" s="541"/>
      <c r="AC119" s="541"/>
      <c r="AD119" s="541"/>
      <c r="AE119" s="541"/>
      <c r="AF119" s="471"/>
      <c r="AG119" s="469" t="s">
        <v>1198</v>
      </c>
      <c r="AH119" s="1242">
        <f t="shared" si="9"/>
        <v>1560000</v>
      </c>
      <c r="AI119" s="1242"/>
      <c r="AJ119" s="1242"/>
      <c r="AK119" s="1243"/>
      <c r="AM119" s="879">
        <v>150000</v>
      </c>
      <c r="AN119" s="880"/>
      <c r="AO119" s="889"/>
      <c r="AP119" s="894"/>
      <c r="AQ119" s="861"/>
      <c r="AR119" s="866"/>
    </row>
    <row r="120" spans="1:44" s="55" customFormat="1" ht="15.95" customHeight="1">
      <c r="A120" s="1205"/>
      <c r="B120" s="1198"/>
      <c r="C120" s="1270"/>
      <c r="D120" s="1148"/>
      <c r="E120" s="1148"/>
      <c r="F120" s="1148"/>
      <c r="G120" s="1238" t="s">
        <v>1284</v>
      </c>
      <c r="H120" s="1239"/>
      <c r="I120" s="1239"/>
      <c r="J120" s="1239"/>
      <c r="K120" s="1239"/>
      <c r="L120" s="1239"/>
      <c r="M120" s="1239"/>
      <c r="N120" s="468" t="s">
        <v>86</v>
      </c>
      <c r="O120" s="1241">
        <v>686400</v>
      </c>
      <c r="P120" s="1241"/>
      <c r="Q120" s="1241"/>
      <c r="R120" s="469" t="s">
        <v>1195</v>
      </c>
      <c r="S120" s="469" t="s">
        <v>68</v>
      </c>
      <c r="T120" s="469">
        <v>1</v>
      </c>
      <c r="U120" s="470" t="s">
        <v>1272</v>
      </c>
      <c r="V120" s="470" t="s">
        <v>87</v>
      </c>
      <c r="W120" s="469"/>
      <c r="X120" s="468"/>
      <c r="Y120" s="470"/>
      <c r="Z120" s="470"/>
      <c r="AA120" s="470"/>
      <c r="AB120" s="469"/>
      <c r="AC120" s="469"/>
      <c r="AD120" s="469"/>
      <c r="AE120" s="469"/>
      <c r="AF120" s="471"/>
      <c r="AG120" s="469" t="s">
        <v>1198</v>
      </c>
      <c r="AH120" s="1242">
        <f t="shared" si="9"/>
        <v>686400</v>
      </c>
      <c r="AI120" s="1242"/>
      <c r="AJ120" s="1242"/>
      <c r="AK120" s="1243"/>
      <c r="AM120" s="879"/>
      <c r="AN120" s="880"/>
      <c r="AO120" s="889"/>
      <c r="AP120" s="894"/>
      <c r="AQ120" s="861"/>
      <c r="AR120" s="866"/>
    </row>
    <row r="121" spans="1:44" s="55" customFormat="1" ht="15.95" customHeight="1">
      <c r="A121" s="1205"/>
      <c r="B121" s="1198"/>
      <c r="C121" s="1270"/>
      <c r="D121" s="1148"/>
      <c r="E121" s="1148"/>
      <c r="F121" s="1148"/>
      <c r="G121" s="1238" t="s">
        <v>1285</v>
      </c>
      <c r="H121" s="1239"/>
      <c r="I121" s="1239"/>
      <c r="J121" s="1239"/>
      <c r="K121" s="1239"/>
      <c r="L121" s="1239"/>
      <c r="M121" s="1239"/>
      <c r="N121" s="468" t="s">
        <v>86</v>
      </c>
      <c r="O121" s="1241">
        <v>56980</v>
      </c>
      <c r="P121" s="1241"/>
      <c r="Q121" s="1241"/>
      <c r="R121" s="469" t="s">
        <v>1195</v>
      </c>
      <c r="S121" s="469" t="s">
        <v>68</v>
      </c>
      <c r="T121" s="469">
        <v>1</v>
      </c>
      <c r="U121" s="470" t="s">
        <v>70</v>
      </c>
      <c r="V121" s="470" t="s">
        <v>87</v>
      </c>
      <c r="W121" s="469"/>
      <c r="X121" s="468"/>
      <c r="Y121" s="470"/>
      <c r="Z121" s="470"/>
      <c r="AA121" s="470"/>
      <c r="AB121" s="469"/>
      <c r="AC121" s="469"/>
      <c r="AD121" s="469"/>
      <c r="AE121" s="469"/>
      <c r="AF121" s="471"/>
      <c r="AG121" s="469" t="s">
        <v>1198</v>
      </c>
      <c r="AH121" s="1242">
        <f t="shared" si="9"/>
        <v>56980</v>
      </c>
      <c r="AI121" s="1242"/>
      <c r="AJ121" s="1242"/>
      <c r="AK121" s="1243"/>
      <c r="AM121" s="879"/>
      <c r="AN121" s="880"/>
      <c r="AO121" s="889"/>
      <c r="AP121" s="894"/>
      <c r="AQ121" s="861"/>
      <c r="AR121" s="866"/>
    </row>
    <row r="122" spans="1:44" s="55" customFormat="1" ht="15.95" customHeight="1">
      <c r="A122" s="1205"/>
      <c r="B122" s="1198"/>
      <c r="C122" s="1270"/>
      <c r="D122" s="1148"/>
      <c r="E122" s="1148"/>
      <c r="F122" s="1148"/>
      <c r="G122" s="1238" t="s">
        <v>1286</v>
      </c>
      <c r="H122" s="1239"/>
      <c r="I122" s="1239"/>
      <c r="J122" s="1239"/>
      <c r="K122" s="1239"/>
      <c r="L122" s="1239"/>
      <c r="M122" s="1239"/>
      <c r="N122" s="468" t="s">
        <v>86</v>
      </c>
      <c r="O122" s="1241">
        <v>150000</v>
      </c>
      <c r="P122" s="1241"/>
      <c r="Q122" s="1241"/>
      <c r="R122" s="469" t="s">
        <v>1195</v>
      </c>
      <c r="S122" s="469" t="s">
        <v>1271</v>
      </c>
      <c r="T122" s="492">
        <v>10</v>
      </c>
      <c r="U122" s="494" t="s">
        <v>74</v>
      </c>
      <c r="V122" s="494" t="s">
        <v>87</v>
      </c>
      <c r="W122" s="548"/>
      <c r="X122" s="468"/>
      <c r="Y122" s="470"/>
      <c r="Z122" s="470"/>
      <c r="AA122" s="470"/>
      <c r="AB122" s="469"/>
      <c r="AC122" s="469"/>
      <c r="AD122" s="469"/>
      <c r="AE122" s="469"/>
      <c r="AF122" s="471"/>
      <c r="AG122" s="469" t="s">
        <v>76</v>
      </c>
      <c r="AH122" s="1242">
        <f t="shared" si="9"/>
        <v>1500000</v>
      </c>
      <c r="AI122" s="1242"/>
      <c r="AJ122" s="1242"/>
      <c r="AK122" s="1243"/>
      <c r="AM122" s="879"/>
      <c r="AN122" s="880">
        <v>646380</v>
      </c>
      <c r="AO122" s="889"/>
      <c r="AP122" s="894"/>
      <c r="AQ122" s="861"/>
      <c r="AR122" s="866"/>
    </row>
    <row r="123" spans="1:44" s="55" customFormat="1" ht="15.95" customHeight="1">
      <c r="A123" s="1205"/>
      <c r="B123" s="1198"/>
      <c r="C123" s="1270"/>
      <c r="D123" s="1148"/>
      <c r="E123" s="1148"/>
      <c r="F123" s="1148"/>
      <c r="G123" s="1238" t="s">
        <v>1287</v>
      </c>
      <c r="H123" s="1239"/>
      <c r="I123" s="1239"/>
      <c r="J123" s="1239"/>
      <c r="K123" s="1239"/>
      <c r="L123" s="1239"/>
      <c r="M123" s="1239"/>
      <c r="N123" s="468" t="s">
        <v>86</v>
      </c>
      <c r="O123" s="1241">
        <v>70000</v>
      </c>
      <c r="P123" s="1241"/>
      <c r="Q123" s="1241"/>
      <c r="R123" s="492" t="s">
        <v>1195</v>
      </c>
      <c r="S123" s="492" t="s">
        <v>68</v>
      </c>
      <c r="T123" s="492">
        <v>10</v>
      </c>
      <c r="U123" s="494" t="s">
        <v>74</v>
      </c>
      <c r="V123" s="494" t="s">
        <v>87</v>
      </c>
      <c r="W123" s="548"/>
      <c r="X123" s="468"/>
      <c r="Y123" s="470"/>
      <c r="Z123" s="470"/>
      <c r="AA123" s="470"/>
      <c r="AB123" s="469"/>
      <c r="AC123" s="469"/>
      <c r="AD123" s="469"/>
      <c r="AE123" s="469"/>
      <c r="AF123" s="471"/>
      <c r="AG123" s="469" t="s">
        <v>76</v>
      </c>
      <c r="AH123" s="1242">
        <f t="shared" si="9"/>
        <v>700000</v>
      </c>
      <c r="AI123" s="1242"/>
      <c r="AJ123" s="1242"/>
      <c r="AK123" s="1243"/>
      <c r="AM123" s="879"/>
      <c r="AN123" s="880">
        <v>50400</v>
      </c>
      <c r="AO123" s="889"/>
      <c r="AP123" s="894"/>
      <c r="AQ123" s="861"/>
      <c r="AR123" s="866"/>
    </row>
    <row r="124" spans="1:44" s="55" customFormat="1" ht="15.95" customHeight="1">
      <c r="A124" s="1205"/>
      <c r="B124" s="1198"/>
      <c r="C124" s="1270"/>
      <c r="D124" s="1148"/>
      <c r="E124" s="1148"/>
      <c r="F124" s="1148"/>
      <c r="G124" s="1238" t="s">
        <v>1288</v>
      </c>
      <c r="H124" s="1239"/>
      <c r="I124" s="1239"/>
      <c r="J124" s="1239"/>
      <c r="K124" s="1239"/>
      <c r="L124" s="1239"/>
      <c r="M124" s="1239"/>
      <c r="N124" s="468" t="s">
        <v>86</v>
      </c>
      <c r="O124" s="1241">
        <v>88000</v>
      </c>
      <c r="P124" s="1241"/>
      <c r="Q124" s="1241"/>
      <c r="R124" s="469" t="s">
        <v>1195</v>
      </c>
      <c r="S124" s="469" t="s">
        <v>68</v>
      </c>
      <c r="T124" s="469">
        <v>12</v>
      </c>
      <c r="U124" s="470" t="s">
        <v>74</v>
      </c>
      <c r="V124" s="470" t="s">
        <v>87</v>
      </c>
      <c r="W124" s="473"/>
      <c r="X124" s="468"/>
      <c r="Y124" s="470"/>
      <c r="Z124" s="470"/>
      <c r="AA124" s="470"/>
      <c r="AB124" s="469"/>
      <c r="AC124" s="469"/>
      <c r="AD124" s="469"/>
      <c r="AE124" s="469"/>
      <c r="AF124" s="471"/>
      <c r="AG124" s="469" t="s">
        <v>76</v>
      </c>
      <c r="AH124" s="1242">
        <f t="shared" si="9"/>
        <v>1056000</v>
      </c>
      <c r="AI124" s="1242"/>
      <c r="AJ124" s="1242"/>
      <c r="AK124" s="1243"/>
      <c r="AM124" s="879">
        <v>88000</v>
      </c>
      <c r="AN124" s="880"/>
      <c r="AO124" s="889"/>
      <c r="AP124" s="894"/>
      <c r="AQ124" s="861"/>
      <c r="AR124" s="866"/>
    </row>
    <row r="125" spans="1:44" s="55" customFormat="1" ht="15.95" customHeight="1">
      <c r="A125" s="1205"/>
      <c r="B125" s="1198"/>
      <c r="C125" s="1270"/>
      <c r="D125" s="1148"/>
      <c r="E125" s="1148"/>
      <c r="F125" s="1148"/>
      <c r="G125" s="1238" t="s">
        <v>1289</v>
      </c>
      <c r="H125" s="1239"/>
      <c r="I125" s="1239"/>
      <c r="J125" s="1239"/>
      <c r="K125" s="1239"/>
      <c r="L125" s="1239"/>
      <c r="M125" s="1239"/>
      <c r="N125" s="468" t="s">
        <v>86</v>
      </c>
      <c r="O125" s="1241">
        <v>40000</v>
      </c>
      <c r="P125" s="1241"/>
      <c r="Q125" s="1241"/>
      <c r="R125" s="469" t="s">
        <v>1195</v>
      </c>
      <c r="S125" s="469" t="s">
        <v>68</v>
      </c>
      <c r="T125" s="469">
        <v>12</v>
      </c>
      <c r="U125" s="470" t="s">
        <v>74</v>
      </c>
      <c r="V125" s="470" t="s">
        <v>87</v>
      </c>
      <c r="W125" s="469"/>
      <c r="X125" s="468"/>
      <c r="Y125" s="470"/>
      <c r="Z125" s="470"/>
      <c r="AA125" s="470"/>
      <c r="AB125" s="469"/>
      <c r="AC125" s="469"/>
      <c r="AD125" s="469"/>
      <c r="AE125" s="469"/>
      <c r="AF125" s="471"/>
      <c r="AG125" s="469" t="s">
        <v>1198</v>
      </c>
      <c r="AH125" s="1242">
        <f t="shared" si="9"/>
        <v>480000</v>
      </c>
      <c r="AI125" s="1242"/>
      <c r="AJ125" s="1242"/>
      <c r="AK125" s="1243"/>
      <c r="AM125" s="879">
        <v>40000</v>
      </c>
      <c r="AN125" s="880"/>
      <c r="AO125" s="889"/>
      <c r="AP125" s="894"/>
      <c r="AQ125" s="861"/>
      <c r="AR125" s="866"/>
    </row>
    <row r="126" spans="1:44" s="55" customFormat="1" ht="15.95" customHeight="1">
      <c r="A126" s="1205"/>
      <c r="B126" s="1198"/>
      <c r="C126" s="1270"/>
      <c r="D126" s="1148"/>
      <c r="E126" s="1148"/>
      <c r="F126" s="1148"/>
      <c r="G126" s="1238" t="s">
        <v>1290</v>
      </c>
      <c r="H126" s="1239"/>
      <c r="I126" s="1239"/>
      <c r="J126" s="1239"/>
      <c r="K126" s="1239"/>
      <c r="L126" s="1239"/>
      <c r="M126" s="1239"/>
      <c r="N126" s="468" t="s">
        <v>86</v>
      </c>
      <c r="O126" s="1241">
        <v>22000</v>
      </c>
      <c r="P126" s="1241"/>
      <c r="Q126" s="1241"/>
      <c r="R126" s="469" t="s">
        <v>1195</v>
      </c>
      <c r="S126" s="469" t="s">
        <v>68</v>
      </c>
      <c r="T126" s="469">
        <v>4</v>
      </c>
      <c r="U126" s="470" t="s">
        <v>74</v>
      </c>
      <c r="V126" s="470" t="s">
        <v>87</v>
      </c>
      <c r="W126" s="469"/>
      <c r="X126" s="468"/>
      <c r="Y126" s="470"/>
      <c r="Z126" s="470"/>
      <c r="AA126" s="470"/>
      <c r="AB126" s="541"/>
      <c r="AC126" s="541"/>
      <c r="AD126" s="541"/>
      <c r="AE126" s="541"/>
      <c r="AF126" s="471"/>
      <c r="AG126" s="469" t="s">
        <v>1198</v>
      </c>
      <c r="AH126" s="1242">
        <f t="shared" si="9"/>
        <v>88000</v>
      </c>
      <c r="AI126" s="1242"/>
      <c r="AJ126" s="1242"/>
      <c r="AK126" s="1243"/>
      <c r="AM126" s="879"/>
      <c r="AN126" s="880"/>
      <c r="AO126" s="889"/>
      <c r="AP126" s="894"/>
      <c r="AQ126" s="861"/>
      <c r="AR126" s="866"/>
    </row>
    <row r="127" spans="1:44" s="55" customFormat="1" ht="15.95" customHeight="1">
      <c r="A127" s="1205"/>
      <c r="B127" s="1198"/>
      <c r="C127" s="1270"/>
      <c r="D127" s="1148"/>
      <c r="E127" s="1148"/>
      <c r="F127" s="1148"/>
      <c r="G127" s="1617" t="s">
        <v>1291</v>
      </c>
      <c r="H127" s="1618"/>
      <c r="I127" s="1618"/>
      <c r="J127" s="1618"/>
      <c r="K127" s="1618"/>
      <c r="L127" s="1618"/>
      <c r="M127" s="1618"/>
      <c r="N127" s="526" t="s">
        <v>86</v>
      </c>
      <c r="O127" s="1619">
        <v>500000</v>
      </c>
      <c r="P127" s="1619"/>
      <c r="Q127" s="1619"/>
      <c r="R127" s="549" t="s">
        <v>1195</v>
      </c>
      <c r="S127" s="549" t="s">
        <v>68</v>
      </c>
      <c r="T127" s="549">
        <v>1</v>
      </c>
      <c r="U127" s="550" t="s">
        <v>74</v>
      </c>
      <c r="V127" s="550" t="s">
        <v>87</v>
      </c>
      <c r="W127" s="551"/>
      <c r="X127" s="526"/>
      <c r="Y127" s="550"/>
      <c r="Z127" s="550"/>
      <c r="AA127" s="550"/>
      <c r="AB127" s="549"/>
      <c r="AC127" s="549"/>
      <c r="AD127" s="549"/>
      <c r="AE127" s="549"/>
      <c r="AF127" s="552"/>
      <c r="AG127" s="549" t="s">
        <v>76</v>
      </c>
      <c r="AH127" s="1620">
        <f t="shared" si="9"/>
        <v>500000</v>
      </c>
      <c r="AI127" s="1620"/>
      <c r="AJ127" s="1620"/>
      <c r="AK127" s="1621"/>
      <c r="AM127" s="879"/>
      <c r="AN127" s="880"/>
      <c r="AO127" s="889">
        <v>500000</v>
      </c>
      <c r="AP127" s="894"/>
      <c r="AQ127" s="861"/>
      <c r="AR127" s="866"/>
    </row>
    <row r="128" spans="1:44" s="55" customFormat="1" ht="15.95" customHeight="1" thickBot="1">
      <c r="A128" s="1206"/>
      <c r="B128" s="1199"/>
      <c r="C128" s="1442"/>
      <c r="D128" s="1167"/>
      <c r="E128" s="1167"/>
      <c r="F128" s="1167"/>
      <c r="G128" s="1554" t="s">
        <v>1199</v>
      </c>
      <c r="H128" s="1555"/>
      <c r="I128" s="1555"/>
      <c r="J128" s="1555"/>
      <c r="K128" s="1555"/>
      <c r="L128" s="1555"/>
      <c r="M128" s="1555"/>
      <c r="N128" s="516"/>
      <c r="O128" s="517"/>
      <c r="P128" s="517"/>
      <c r="Q128" s="517"/>
      <c r="R128" s="518"/>
      <c r="S128" s="518"/>
      <c r="T128" s="518"/>
      <c r="U128" s="517"/>
      <c r="V128" s="517"/>
      <c r="W128" s="518"/>
      <c r="X128" s="516"/>
      <c r="Y128" s="517"/>
      <c r="Z128" s="517"/>
      <c r="AA128" s="517"/>
      <c r="AB128" s="518"/>
      <c r="AC128" s="518"/>
      <c r="AD128" s="518"/>
      <c r="AE128" s="518"/>
      <c r="AF128" s="519"/>
      <c r="AG128" s="1513">
        <f>SUM(AH100:AK127)</f>
        <v>28986381</v>
      </c>
      <c r="AH128" s="1513"/>
      <c r="AI128" s="1513"/>
      <c r="AJ128" s="1513"/>
      <c r="AK128" s="1514"/>
      <c r="AM128" s="879"/>
      <c r="AN128" s="880"/>
      <c r="AO128" s="889"/>
      <c r="AP128" s="894"/>
      <c r="AQ128" s="861"/>
      <c r="AR128" s="866"/>
    </row>
    <row r="129" spans="1:44" s="52" customFormat="1" ht="18" customHeight="1" thickBot="1">
      <c r="A129" s="1176" t="s">
        <v>1313</v>
      </c>
      <c r="B129" s="1176"/>
      <c r="C129" s="1176"/>
      <c r="D129" s="1176"/>
      <c r="E129" s="1176"/>
      <c r="F129" s="1176"/>
      <c r="G129" s="1177"/>
      <c r="H129" s="1177"/>
      <c r="I129" s="1177"/>
      <c r="J129" s="1177"/>
      <c r="K129" s="1177"/>
      <c r="L129" s="1177"/>
      <c r="M129" s="1177"/>
      <c r="N129" s="1177"/>
      <c r="O129" s="1177"/>
      <c r="P129" s="1177"/>
      <c r="Q129" s="1177"/>
      <c r="R129" s="1177"/>
      <c r="S129" s="1177"/>
      <c r="T129" s="1177"/>
      <c r="U129" s="1177"/>
      <c r="V129" s="1177"/>
      <c r="W129" s="1177"/>
      <c r="X129" s="1177"/>
      <c r="Y129" s="1177"/>
      <c r="Z129" s="1177"/>
      <c r="AA129" s="1177"/>
      <c r="AB129" s="1177"/>
      <c r="AC129" s="1177"/>
      <c r="AD129" s="1177"/>
      <c r="AE129" s="1177"/>
      <c r="AF129" s="1177"/>
      <c r="AG129" s="1177"/>
      <c r="AH129" s="1177"/>
      <c r="AI129" s="1177"/>
      <c r="AJ129" s="1177"/>
      <c r="AK129" s="1177"/>
      <c r="AM129" s="875"/>
      <c r="AN129" s="876"/>
      <c r="AO129" s="887"/>
      <c r="AP129" s="892"/>
      <c r="AQ129" s="861"/>
      <c r="AR129" s="864"/>
    </row>
    <row r="130" spans="1:44" ht="18" customHeight="1">
      <c r="A130" s="1160" t="s">
        <v>1142</v>
      </c>
      <c r="B130" s="1161"/>
      <c r="C130" s="1161"/>
      <c r="D130" s="1161"/>
      <c r="E130" s="1161"/>
      <c r="F130" s="1162"/>
      <c r="G130" s="453"/>
      <c r="H130" s="453"/>
      <c r="I130" s="453"/>
      <c r="J130" s="453"/>
      <c r="K130" s="453"/>
      <c r="L130" s="453"/>
      <c r="M130" s="453"/>
      <c r="N130" s="454"/>
      <c r="O130" s="453"/>
      <c r="P130" s="453"/>
      <c r="Q130" s="453"/>
      <c r="R130" s="455"/>
      <c r="S130" s="455"/>
      <c r="T130" s="455"/>
      <c r="U130" s="453"/>
      <c r="V130" s="453"/>
      <c r="W130" s="455"/>
      <c r="X130" s="454"/>
      <c r="Y130" s="453"/>
      <c r="Z130" s="453"/>
      <c r="AA130" s="453"/>
      <c r="AB130" s="455"/>
      <c r="AC130" s="455"/>
      <c r="AD130" s="455"/>
      <c r="AE130" s="455"/>
      <c r="AF130" s="456"/>
      <c r="AG130" s="455"/>
      <c r="AH130" s="453"/>
      <c r="AI130" s="453"/>
      <c r="AJ130" s="453"/>
      <c r="AK130" s="457"/>
      <c r="AL130" s="55"/>
      <c r="AM130" s="879"/>
      <c r="AN130" s="880"/>
      <c r="AO130" s="889"/>
      <c r="AP130" s="894"/>
      <c r="AQ130" s="861"/>
      <c r="AR130" s="865"/>
    </row>
    <row r="131" spans="1:44" ht="30" customHeight="1">
      <c r="A131" s="71" t="s">
        <v>6</v>
      </c>
      <c r="B131" s="54" t="s">
        <v>7</v>
      </c>
      <c r="C131" s="458" t="s">
        <v>8</v>
      </c>
      <c r="D131" s="104" t="s">
        <v>440</v>
      </c>
      <c r="E131" s="104" t="s">
        <v>435</v>
      </c>
      <c r="F131" s="459" t="s">
        <v>51</v>
      </c>
      <c r="G131" s="1163" t="s">
        <v>1145</v>
      </c>
      <c r="H131" s="1164"/>
      <c r="I131" s="1164"/>
      <c r="J131" s="1164"/>
      <c r="K131" s="1164"/>
      <c r="L131" s="1164"/>
      <c r="M131" s="1164"/>
      <c r="N131" s="1164"/>
      <c r="O131" s="1164"/>
      <c r="P131" s="1164"/>
      <c r="Q131" s="1164"/>
      <c r="R131" s="1164"/>
      <c r="S131" s="1164"/>
      <c r="T131" s="1164"/>
      <c r="U131" s="1164"/>
      <c r="V131" s="1164"/>
      <c r="W131" s="1164"/>
      <c r="X131" s="1164"/>
      <c r="Y131" s="1164"/>
      <c r="Z131" s="1164"/>
      <c r="AA131" s="1164"/>
      <c r="AB131" s="1164"/>
      <c r="AC131" s="1164"/>
      <c r="AD131" s="1164"/>
      <c r="AE131" s="1164"/>
      <c r="AF131" s="1164"/>
      <c r="AG131" s="1164"/>
      <c r="AH131" s="1164"/>
      <c r="AI131" s="1164"/>
      <c r="AJ131" s="1164"/>
      <c r="AK131" s="1165"/>
      <c r="AQ131" s="861"/>
      <c r="AR131" s="865"/>
    </row>
    <row r="132" spans="1:44" s="55" customFormat="1" ht="18" customHeight="1">
      <c r="A132" s="1204" t="s">
        <v>0</v>
      </c>
      <c r="B132" s="1197" t="s">
        <v>1254</v>
      </c>
      <c r="C132" s="1265" t="s">
        <v>1292</v>
      </c>
      <c r="D132" s="1147">
        <f>ROUNDUP(AG138,-3)</f>
        <v>42245000</v>
      </c>
      <c r="E132" s="1147">
        <v>49920000</v>
      </c>
      <c r="F132" s="1147">
        <f>D132-E132</f>
        <v>-7675000</v>
      </c>
      <c r="G132" s="1597" t="s">
        <v>1293</v>
      </c>
      <c r="H132" s="1598"/>
      <c r="I132" s="1598"/>
      <c r="J132" s="1598"/>
      <c r="K132" s="1598"/>
      <c r="L132" s="1598"/>
      <c r="M132" s="1598"/>
      <c r="N132" s="531" t="s">
        <v>86</v>
      </c>
      <c r="O132" s="1589">
        <v>165000</v>
      </c>
      <c r="P132" s="1589"/>
      <c r="Q132" s="1589"/>
      <c r="R132" s="532" t="s">
        <v>1195</v>
      </c>
      <c r="S132" s="532" t="s">
        <v>68</v>
      </c>
      <c r="T132" s="954">
        <v>12</v>
      </c>
      <c r="U132" s="955" t="s">
        <v>1272</v>
      </c>
      <c r="V132" s="955" t="s">
        <v>1197</v>
      </c>
      <c r="W132" s="954"/>
      <c r="X132" s="1616"/>
      <c r="Y132" s="1616"/>
      <c r="Z132" s="1616"/>
      <c r="AA132" s="1616"/>
      <c r="AB132" s="954"/>
      <c r="AC132" s="954"/>
      <c r="AD132" s="954"/>
      <c r="AE132" s="954"/>
      <c r="AF132" s="956"/>
      <c r="AG132" s="954" t="s">
        <v>1198</v>
      </c>
      <c r="AH132" s="1226">
        <f>O132*T132+Y132*AD132</f>
        <v>1980000</v>
      </c>
      <c r="AI132" s="1226"/>
      <c r="AJ132" s="1226"/>
      <c r="AK132" s="1227"/>
      <c r="AM132" s="879">
        <v>200000</v>
      </c>
      <c r="AN132" s="880"/>
      <c r="AO132" s="889"/>
      <c r="AP132" s="894"/>
      <c r="AQ132" s="861"/>
      <c r="AR132" s="866"/>
    </row>
    <row r="133" spans="1:44" s="55" customFormat="1" ht="18" customHeight="1">
      <c r="A133" s="1205"/>
      <c r="B133" s="1198"/>
      <c r="C133" s="1270"/>
      <c r="D133" s="1148"/>
      <c r="E133" s="1148"/>
      <c r="F133" s="1148"/>
      <c r="G133" s="1238" t="s">
        <v>1294</v>
      </c>
      <c r="H133" s="1239"/>
      <c r="I133" s="1239"/>
      <c r="J133" s="1239"/>
      <c r="K133" s="1239"/>
      <c r="L133" s="1239"/>
      <c r="M133" s="1239"/>
      <c r="N133" s="468" t="s">
        <v>86</v>
      </c>
      <c r="O133" s="1241">
        <v>2975000</v>
      </c>
      <c r="P133" s="1241"/>
      <c r="Q133" s="1241"/>
      <c r="R133" s="469" t="s">
        <v>12</v>
      </c>
      <c r="S133" s="469" t="s">
        <v>68</v>
      </c>
      <c r="T133" s="469">
        <v>12</v>
      </c>
      <c r="U133" s="470" t="s">
        <v>74</v>
      </c>
      <c r="V133" s="470" t="s">
        <v>87</v>
      </c>
      <c r="W133" s="469"/>
      <c r="X133" s="1463"/>
      <c r="Y133" s="1463"/>
      <c r="Z133" s="1463"/>
      <c r="AA133" s="1463"/>
      <c r="AB133" s="469"/>
      <c r="AC133" s="469"/>
      <c r="AD133" s="469"/>
      <c r="AE133" s="469"/>
      <c r="AF133" s="471"/>
      <c r="AG133" s="469" t="s">
        <v>1198</v>
      </c>
      <c r="AH133" s="1242">
        <f>O133*T133+Y133*AD133</f>
        <v>35700000</v>
      </c>
      <c r="AI133" s="1242"/>
      <c r="AJ133" s="1242"/>
      <c r="AK133" s="1243"/>
      <c r="AM133" s="879">
        <v>2500000</v>
      </c>
      <c r="AN133" s="880"/>
      <c r="AO133" s="889"/>
      <c r="AP133" s="894"/>
      <c r="AQ133" s="861"/>
      <c r="AR133" s="866"/>
    </row>
    <row r="134" spans="1:44" s="55" customFormat="1" ht="18" customHeight="1">
      <c r="A134" s="1205"/>
      <c r="B134" s="1198"/>
      <c r="C134" s="1270"/>
      <c r="D134" s="1148"/>
      <c r="E134" s="1148"/>
      <c r="F134" s="1148"/>
      <c r="G134" s="1238" t="s">
        <v>1295</v>
      </c>
      <c r="H134" s="1239"/>
      <c r="I134" s="1239"/>
      <c r="J134" s="1239"/>
      <c r="K134" s="1239"/>
      <c r="L134" s="1239"/>
      <c r="M134" s="1239"/>
      <c r="N134" s="468" t="s">
        <v>86</v>
      </c>
      <c r="O134" s="1241">
        <v>889700</v>
      </c>
      <c r="P134" s="1241"/>
      <c r="Q134" s="1241"/>
      <c r="R134" s="469" t="s">
        <v>12</v>
      </c>
      <c r="S134" s="469" t="s">
        <v>68</v>
      </c>
      <c r="T134" s="469">
        <v>1</v>
      </c>
      <c r="U134" s="470" t="s">
        <v>74</v>
      </c>
      <c r="V134" s="487" t="s">
        <v>87</v>
      </c>
      <c r="W134" s="486"/>
      <c r="X134" s="1615"/>
      <c r="Y134" s="1615"/>
      <c r="Z134" s="1615"/>
      <c r="AA134" s="1615"/>
      <c r="AB134" s="486"/>
      <c r="AC134" s="486"/>
      <c r="AD134" s="486"/>
      <c r="AE134" s="486"/>
      <c r="AF134" s="488"/>
      <c r="AG134" s="486" t="s">
        <v>1198</v>
      </c>
      <c r="AH134" s="1242">
        <f>O134*T134+Y134*AD134</f>
        <v>889700</v>
      </c>
      <c r="AI134" s="1242"/>
      <c r="AJ134" s="1242"/>
      <c r="AK134" s="1243"/>
      <c r="AM134" s="879"/>
      <c r="AN134" s="880"/>
      <c r="AO134" s="889"/>
      <c r="AP134" s="894"/>
      <c r="AQ134" s="861"/>
      <c r="AR134" s="866"/>
    </row>
    <row r="135" spans="1:44" s="55" customFormat="1" ht="18" customHeight="1">
      <c r="A135" s="1205"/>
      <c r="B135" s="1198"/>
      <c r="C135" s="1270"/>
      <c r="D135" s="1148"/>
      <c r="E135" s="1148"/>
      <c r="F135" s="1148"/>
      <c r="G135" s="1238" t="s">
        <v>1296</v>
      </c>
      <c r="H135" s="1239"/>
      <c r="I135" s="1239"/>
      <c r="J135" s="1239"/>
      <c r="K135" s="1239"/>
      <c r="L135" s="1239"/>
      <c r="M135" s="1239"/>
      <c r="N135" s="468" t="s">
        <v>86</v>
      </c>
      <c r="O135" s="1241">
        <v>300000</v>
      </c>
      <c r="P135" s="1241"/>
      <c r="Q135" s="1241"/>
      <c r="R135" s="469" t="s">
        <v>12</v>
      </c>
      <c r="S135" s="469" t="s">
        <v>68</v>
      </c>
      <c r="T135" s="469">
        <v>12</v>
      </c>
      <c r="U135" s="470" t="s">
        <v>74</v>
      </c>
      <c r="V135" s="470" t="s">
        <v>87</v>
      </c>
      <c r="W135" s="469"/>
      <c r="X135" s="1463"/>
      <c r="Y135" s="1463"/>
      <c r="Z135" s="1463"/>
      <c r="AA135" s="1463"/>
      <c r="AB135" s="469"/>
      <c r="AC135" s="469"/>
      <c r="AD135" s="469"/>
      <c r="AE135" s="469"/>
      <c r="AF135" s="471"/>
      <c r="AG135" s="469" t="s">
        <v>1198</v>
      </c>
      <c r="AH135" s="1242">
        <f t="shared" ref="AH135" si="10">O135*T135+Y135*AD135</f>
        <v>3600000</v>
      </c>
      <c r="AI135" s="1242"/>
      <c r="AJ135" s="1242"/>
      <c r="AK135" s="1243"/>
      <c r="AM135" s="879">
        <v>350000</v>
      </c>
      <c r="AN135" s="880"/>
      <c r="AO135" s="889"/>
      <c r="AP135" s="894"/>
      <c r="AQ135" s="861"/>
      <c r="AR135" s="866"/>
    </row>
    <row r="136" spans="1:44" s="55" customFormat="1" ht="18" customHeight="1">
      <c r="A136" s="1205"/>
      <c r="B136" s="1198"/>
      <c r="C136" s="1270"/>
      <c r="D136" s="1148"/>
      <c r="E136" s="1148"/>
      <c r="F136" s="1148"/>
      <c r="G136" s="1238" t="s">
        <v>1297</v>
      </c>
      <c r="H136" s="1239"/>
      <c r="I136" s="1239"/>
      <c r="J136" s="1239"/>
      <c r="K136" s="1239"/>
      <c r="L136" s="1239"/>
      <c r="M136" s="1239"/>
      <c r="N136" s="468" t="s">
        <v>86</v>
      </c>
      <c r="O136" s="1241">
        <v>2500</v>
      </c>
      <c r="P136" s="1241"/>
      <c r="Q136" s="1241"/>
      <c r="R136" s="469" t="s">
        <v>12</v>
      </c>
      <c r="S136" s="469" t="s">
        <v>68</v>
      </c>
      <c r="T136" s="469">
        <v>10</v>
      </c>
      <c r="U136" s="470" t="s">
        <v>74</v>
      </c>
      <c r="V136" s="470" t="s">
        <v>87</v>
      </c>
      <c r="W136" s="469"/>
      <c r="X136" s="1463"/>
      <c r="Y136" s="1463"/>
      <c r="Z136" s="1463"/>
      <c r="AA136" s="1463"/>
      <c r="AB136" s="469"/>
      <c r="AC136" s="469"/>
      <c r="AD136" s="469"/>
      <c r="AE136" s="469"/>
      <c r="AF136" s="471"/>
      <c r="AG136" s="469" t="s">
        <v>1198</v>
      </c>
      <c r="AH136" s="1242">
        <f>O136*T136+Y136*AD136</f>
        <v>25000</v>
      </c>
      <c r="AI136" s="1242"/>
      <c r="AJ136" s="1242"/>
      <c r="AK136" s="1243"/>
      <c r="AM136" s="879"/>
      <c r="AN136" s="880"/>
      <c r="AO136" s="889"/>
      <c r="AP136" s="894"/>
      <c r="AQ136" s="861"/>
      <c r="AR136" s="866"/>
    </row>
    <row r="137" spans="1:44" s="55" customFormat="1" ht="18" customHeight="1">
      <c r="A137" s="1205"/>
      <c r="B137" s="1198"/>
      <c r="C137" s="1270"/>
      <c r="D137" s="1148"/>
      <c r="E137" s="1148"/>
      <c r="F137" s="1148"/>
      <c r="G137" s="1345" t="s">
        <v>1298</v>
      </c>
      <c r="H137" s="1346"/>
      <c r="I137" s="1346"/>
      <c r="J137" s="1346"/>
      <c r="K137" s="1346"/>
      <c r="L137" s="1346"/>
      <c r="M137" s="1346"/>
      <c r="N137" s="544" t="s">
        <v>86</v>
      </c>
      <c r="O137" s="1584">
        <v>50000</v>
      </c>
      <c r="P137" s="1584"/>
      <c r="Q137" s="1584"/>
      <c r="R137" s="545" t="s">
        <v>12</v>
      </c>
      <c r="S137" s="545" t="s">
        <v>68</v>
      </c>
      <c r="T137" s="545">
        <v>1</v>
      </c>
      <c r="U137" s="546" t="s">
        <v>74</v>
      </c>
      <c r="V137" s="546" t="s">
        <v>87</v>
      </c>
      <c r="W137" s="545"/>
      <c r="X137" s="544"/>
      <c r="Y137" s="546"/>
      <c r="Z137" s="546"/>
      <c r="AA137" s="546"/>
      <c r="AB137" s="545"/>
      <c r="AC137" s="545"/>
      <c r="AD137" s="545"/>
      <c r="AE137" s="545"/>
      <c r="AF137" s="547"/>
      <c r="AG137" s="545" t="s">
        <v>1198</v>
      </c>
      <c r="AH137" s="1257">
        <f>O137*T137+ Y137*AD137</f>
        <v>50000</v>
      </c>
      <c r="AI137" s="1257"/>
      <c r="AJ137" s="1257"/>
      <c r="AK137" s="1258"/>
      <c r="AM137" s="879"/>
      <c r="AN137" s="880">
        <v>50000</v>
      </c>
      <c r="AO137" s="889"/>
      <c r="AP137" s="894"/>
      <c r="AQ137" s="861"/>
      <c r="AR137" s="866"/>
    </row>
    <row r="138" spans="1:44" s="55" customFormat="1" ht="18" customHeight="1">
      <c r="A138" s="1205"/>
      <c r="B138" s="1198"/>
      <c r="C138" s="1266"/>
      <c r="D138" s="1149"/>
      <c r="E138" s="1149"/>
      <c r="F138" s="1149"/>
      <c r="G138" s="1251" t="s">
        <v>1199</v>
      </c>
      <c r="H138" s="1252"/>
      <c r="I138" s="1252"/>
      <c r="J138" s="1252"/>
      <c r="K138" s="1252"/>
      <c r="L138" s="1252"/>
      <c r="M138" s="1252"/>
      <c r="N138" s="553"/>
      <c r="O138" s="554"/>
      <c r="P138" s="554"/>
      <c r="Q138" s="554"/>
      <c r="R138" s="555"/>
      <c r="S138" s="555"/>
      <c r="T138" s="555"/>
      <c r="U138" s="554"/>
      <c r="V138" s="554"/>
      <c r="W138" s="555"/>
      <c r="X138" s="556"/>
      <c r="Y138" s="554"/>
      <c r="Z138" s="554"/>
      <c r="AA138" s="554"/>
      <c r="AB138" s="555"/>
      <c r="AC138" s="555"/>
      <c r="AD138" s="555"/>
      <c r="AE138" s="555"/>
      <c r="AF138" s="557"/>
      <c r="AG138" s="1253">
        <f>SUM(AH132:AK137)</f>
        <v>42244700</v>
      </c>
      <c r="AH138" s="1253"/>
      <c r="AI138" s="1253"/>
      <c r="AJ138" s="1253"/>
      <c r="AK138" s="1254"/>
      <c r="AM138" s="879"/>
      <c r="AN138" s="880"/>
      <c r="AO138" s="889"/>
      <c r="AP138" s="894"/>
      <c r="AQ138" s="861"/>
      <c r="AR138" s="866"/>
    </row>
    <row r="139" spans="1:44" s="55" customFormat="1" ht="18" customHeight="1">
      <c r="A139" s="1205"/>
      <c r="B139" s="1198"/>
      <c r="C139" s="1265" t="s">
        <v>1299</v>
      </c>
      <c r="D139" s="1147">
        <f>ROUNDUP(AG154,-3)</f>
        <v>14197000</v>
      </c>
      <c r="E139" s="1147">
        <v>14750000</v>
      </c>
      <c r="F139" s="1147">
        <f>D139-E139</f>
        <v>-553000</v>
      </c>
      <c r="G139" s="1597" t="s">
        <v>1300</v>
      </c>
      <c r="H139" s="1598"/>
      <c r="I139" s="1598"/>
      <c r="J139" s="1598"/>
      <c r="K139" s="1598"/>
      <c r="L139" s="1598"/>
      <c r="M139" s="1598"/>
      <c r="N139" s="531" t="s">
        <v>86</v>
      </c>
      <c r="O139" s="1589">
        <v>100000</v>
      </c>
      <c r="P139" s="1589"/>
      <c r="Q139" s="1589"/>
      <c r="R139" s="532" t="s">
        <v>12</v>
      </c>
      <c r="S139" s="532" t="s">
        <v>68</v>
      </c>
      <c r="T139" s="532">
        <v>1</v>
      </c>
      <c r="U139" s="533" t="s">
        <v>74</v>
      </c>
      <c r="V139" s="533" t="s">
        <v>87</v>
      </c>
      <c r="W139" s="532"/>
      <c r="X139" s="531"/>
      <c r="Y139" s="1589"/>
      <c r="Z139" s="1589"/>
      <c r="AA139" s="1589"/>
      <c r="AB139" s="532"/>
      <c r="AC139" s="532"/>
      <c r="AD139" s="532"/>
      <c r="AE139" s="532"/>
      <c r="AF139" s="534"/>
      <c r="AG139" s="532" t="s">
        <v>1198</v>
      </c>
      <c r="AH139" s="1226">
        <f>O139*T139+Y139*AD139</f>
        <v>100000</v>
      </c>
      <c r="AI139" s="1226"/>
      <c r="AJ139" s="1226"/>
      <c r="AK139" s="1227"/>
      <c r="AM139" s="879"/>
      <c r="AN139" s="880"/>
      <c r="AO139" s="889"/>
      <c r="AP139" s="894"/>
      <c r="AQ139" s="861"/>
      <c r="AR139" s="866"/>
    </row>
    <row r="140" spans="1:44" s="55" customFormat="1" ht="18" customHeight="1">
      <c r="A140" s="1205"/>
      <c r="B140" s="1198"/>
      <c r="C140" s="1270"/>
      <c r="D140" s="1148"/>
      <c r="E140" s="1148"/>
      <c r="F140" s="1148"/>
      <c r="G140" s="1238" t="s">
        <v>1301</v>
      </c>
      <c r="H140" s="1239"/>
      <c r="I140" s="1239"/>
      <c r="J140" s="1239"/>
      <c r="K140" s="1239"/>
      <c r="L140" s="1239"/>
      <c r="M140" s="1239"/>
      <c r="N140" s="468" t="s">
        <v>86</v>
      </c>
      <c r="O140" s="1241">
        <v>70000</v>
      </c>
      <c r="P140" s="1241"/>
      <c r="Q140" s="1241"/>
      <c r="R140" s="469" t="s">
        <v>12</v>
      </c>
      <c r="S140" s="469" t="s">
        <v>68</v>
      </c>
      <c r="T140" s="469">
        <v>4</v>
      </c>
      <c r="U140" s="470" t="s">
        <v>74</v>
      </c>
      <c r="V140" s="470" t="s">
        <v>87</v>
      </c>
      <c r="W140" s="469"/>
      <c r="X140" s="468"/>
      <c r="Y140" s="1241"/>
      <c r="Z140" s="1241"/>
      <c r="AA140" s="1241"/>
      <c r="AB140" s="469"/>
      <c r="AC140" s="469"/>
      <c r="AD140" s="469"/>
      <c r="AE140" s="469"/>
      <c r="AF140" s="471"/>
      <c r="AG140" s="469" t="s">
        <v>1198</v>
      </c>
      <c r="AH140" s="1242">
        <f>O140*T140+Y140*AD140</f>
        <v>280000</v>
      </c>
      <c r="AI140" s="1242"/>
      <c r="AJ140" s="1242"/>
      <c r="AK140" s="1243"/>
      <c r="AM140" s="879"/>
      <c r="AN140" s="880"/>
      <c r="AO140" s="889"/>
      <c r="AP140" s="894"/>
      <c r="AQ140" s="861"/>
      <c r="AR140" s="866"/>
    </row>
    <row r="141" spans="1:44" s="55" customFormat="1" ht="18" customHeight="1">
      <c r="A141" s="1205"/>
      <c r="B141" s="1198"/>
      <c r="C141" s="1270"/>
      <c r="D141" s="1148"/>
      <c r="E141" s="1148"/>
      <c r="F141" s="1148"/>
      <c r="G141" s="1238" t="s">
        <v>1302</v>
      </c>
      <c r="H141" s="1239"/>
      <c r="I141" s="1239"/>
      <c r="J141" s="1239"/>
      <c r="K141" s="1239"/>
      <c r="L141" s="1239"/>
      <c r="M141" s="1239"/>
      <c r="N141" s="468" t="s">
        <v>86</v>
      </c>
      <c r="O141" s="1241">
        <v>600000</v>
      </c>
      <c r="P141" s="1241"/>
      <c r="Q141" s="1241"/>
      <c r="R141" s="469" t="s">
        <v>12</v>
      </c>
      <c r="S141" s="469" t="s">
        <v>68</v>
      </c>
      <c r="T141" s="469">
        <v>4</v>
      </c>
      <c r="U141" s="470" t="s">
        <v>74</v>
      </c>
      <c r="V141" s="470" t="s">
        <v>87</v>
      </c>
      <c r="W141" s="469"/>
      <c r="X141" s="468"/>
      <c r="Y141" s="1241"/>
      <c r="Z141" s="1241"/>
      <c r="AA141" s="1241"/>
      <c r="AB141" s="469"/>
      <c r="AC141" s="469"/>
      <c r="AD141" s="469"/>
      <c r="AE141" s="469"/>
      <c r="AF141" s="471"/>
      <c r="AG141" s="469" t="s">
        <v>1198</v>
      </c>
      <c r="AH141" s="1242">
        <f t="shared" ref="AH141:AH142" si="11">O141*T141+Y141*AD141</f>
        <v>2400000</v>
      </c>
      <c r="AI141" s="1242"/>
      <c r="AJ141" s="1242"/>
      <c r="AK141" s="1243"/>
      <c r="AM141" s="879"/>
      <c r="AN141" s="880"/>
      <c r="AO141" s="889"/>
      <c r="AP141" s="894"/>
      <c r="AQ141" s="861"/>
      <c r="AR141" s="866"/>
    </row>
    <row r="142" spans="1:44" s="55" customFormat="1" ht="18" customHeight="1">
      <c r="A142" s="1205"/>
      <c r="B142" s="1198"/>
      <c r="C142" s="1270"/>
      <c r="D142" s="1148"/>
      <c r="E142" s="1148"/>
      <c r="F142" s="1148"/>
      <c r="G142" s="1238" t="s">
        <v>1303</v>
      </c>
      <c r="H142" s="1239"/>
      <c r="I142" s="1239"/>
      <c r="J142" s="1239"/>
      <c r="K142" s="1239"/>
      <c r="L142" s="1239"/>
      <c r="M142" s="1239"/>
      <c r="N142" s="468" t="s">
        <v>86</v>
      </c>
      <c r="O142" s="1241">
        <v>750000</v>
      </c>
      <c r="P142" s="1241"/>
      <c r="Q142" s="1241"/>
      <c r="R142" s="469" t="s">
        <v>12</v>
      </c>
      <c r="S142" s="469" t="s">
        <v>68</v>
      </c>
      <c r="T142" s="469">
        <v>4</v>
      </c>
      <c r="U142" s="470" t="s">
        <v>74</v>
      </c>
      <c r="V142" s="470" t="s">
        <v>87</v>
      </c>
      <c r="W142" s="469"/>
      <c r="X142" s="468"/>
      <c r="Y142" s="1241"/>
      <c r="Z142" s="1241"/>
      <c r="AA142" s="1241"/>
      <c r="AB142" s="469"/>
      <c r="AC142" s="469"/>
      <c r="AD142" s="469"/>
      <c r="AE142" s="469"/>
      <c r="AF142" s="471"/>
      <c r="AG142" s="469" t="s">
        <v>1198</v>
      </c>
      <c r="AH142" s="1242">
        <f t="shared" si="11"/>
        <v>3000000</v>
      </c>
      <c r="AI142" s="1242"/>
      <c r="AJ142" s="1242"/>
      <c r="AK142" s="1243"/>
      <c r="AM142" s="879"/>
      <c r="AN142" s="880"/>
      <c r="AO142" s="889"/>
      <c r="AP142" s="894"/>
      <c r="AQ142" s="861"/>
      <c r="AR142" s="866"/>
    </row>
    <row r="143" spans="1:44" s="55" customFormat="1" ht="18" customHeight="1">
      <c r="A143" s="1205"/>
      <c r="B143" s="1198"/>
      <c r="C143" s="1270"/>
      <c r="D143" s="1148"/>
      <c r="E143" s="1148"/>
      <c r="F143" s="1148"/>
      <c r="G143" s="1533" t="s">
        <v>1304</v>
      </c>
      <c r="H143" s="1534"/>
      <c r="I143" s="1534"/>
      <c r="J143" s="1534"/>
      <c r="K143" s="1534"/>
      <c r="L143" s="1534"/>
      <c r="M143" s="1534"/>
      <c r="N143" s="464" t="s">
        <v>86</v>
      </c>
      <c r="O143" s="1241">
        <v>1000000</v>
      </c>
      <c r="P143" s="1241"/>
      <c r="Q143" s="1241"/>
      <c r="R143" s="465" t="s">
        <v>12</v>
      </c>
      <c r="S143" s="465" t="s">
        <v>68</v>
      </c>
      <c r="T143" s="465">
        <v>1</v>
      </c>
      <c r="U143" s="466" t="s">
        <v>74</v>
      </c>
      <c r="V143" s="466" t="s">
        <v>87</v>
      </c>
      <c r="W143" s="465"/>
      <c r="X143" s="468"/>
      <c r="Y143" s="1241"/>
      <c r="Z143" s="1241"/>
      <c r="AA143" s="1241"/>
      <c r="AB143" s="465"/>
      <c r="AC143" s="465"/>
      <c r="AD143" s="465"/>
      <c r="AE143" s="465"/>
      <c r="AF143" s="467"/>
      <c r="AG143" s="465" t="s">
        <v>1198</v>
      </c>
      <c r="AH143" s="1242">
        <f>O143*T143+Y143*AD143</f>
        <v>1000000</v>
      </c>
      <c r="AI143" s="1242"/>
      <c r="AJ143" s="1242"/>
      <c r="AK143" s="1243"/>
      <c r="AM143" s="879"/>
      <c r="AN143" s="880"/>
      <c r="AO143" s="889"/>
      <c r="AP143" s="894"/>
      <c r="AQ143" s="861"/>
      <c r="AR143" s="866"/>
    </row>
    <row r="144" spans="1:44" s="55" customFormat="1" ht="18" customHeight="1">
      <c r="A144" s="1205"/>
      <c r="B144" s="1198"/>
      <c r="C144" s="1270"/>
      <c r="D144" s="1148"/>
      <c r="E144" s="1148"/>
      <c r="F144" s="1148"/>
      <c r="G144" s="1238" t="s">
        <v>1305</v>
      </c>
      <c r="H144" s="1239"/>
      <c r="I144" s="1239"/>
      <c r="J144" s="1239"/>
      <c r="K144" s="1239"/>
      <c r="L144" s="1239"/>
      <c r="M144" s="1239"/>
      <c r="N144" s="468" t="s">
        <v>86</v>
      </c>
      <c r="O144" s="1241">
        <v>2214300</v>
      </c>
      <c r="P144" s="1241"/>
      <c r="Q144" s="1241"/>
      <c r="R144" s="469" t="s">
        <v>12</v>
      </c>
      <c r="S144" s="469" t="s">
        <v>68</v>
      </c>
      <c r="T144" s="469">
        <v>1</v>
      </c>
      <c r="U144" s="470" t="s">
        <v>74</v>
      </c>
      <c r="V144" s="470" t="s">
        <v>87</v>
      </c>
      <c r="W144" s="469"/>
      <c r="X144" s="468"/>
      <c r="Y144" s="1241"/>
      <c r="Z144" s="1241"/>
      <c r="AA144" s="1241"/>
      <c r="AB144" s="469"/>
      <c r="AC144" s="469"/>
      <c r="AD144" s="469"/>
      <c r="AE144" s="469"/>
      <c r="AF144" s="471"/>
      <c r="AG144" s="469" t="s">
        <v>1198</v>
      </c>
      <c r="AH144" s="1242">
        <f t="shared" ref="AH144:AH145" si="12">O144*T144+Y144*AD144</f>
        <v>2214300</v>
      </c>
      <c r="AI144" s="1242"/>
      <c r="AJ144" s="1242"/>
      <c r="AK144" s="1243"/>
      <c r="AM144" s="879"/>
      <c r="AN144" s="880"/>
      <c r="AO144" s="889"/>
      <c r="AP144" s="894"/>
      <c r="AQ144" s="861"/>
      <c r="AR144" s="866"/>
    </row>
    <row r="145" spans="1:44" s="55" customFormat="1" ht="18" customHeight="1">
      <c r="A145" s="1205"/>
      <c r="B145" s="1198"/>
      <c r="C145" s="1270"/>
      <c r="D145" s="1148"/>
      <c r="E145" s="1148"/>
      <c r="F145" s="1148"/>
      <c r="G145" s="1238" t="s">
        <v>1306</v>
      </c>
      <c r="H145" s="1239"/>
      <c r="I145" s="1239"/>
      <c r="J145" s="1239"/>
      <c r="K145" s="1239"/>
      <c r="L145" s="1239"/>
      <c r="M145" s="1239"/>
      <c r="N145" s="468" t="s">
        <v>86</v>
      </c>
      <c r="O145" s="1241">
        <v>280000</v>
      </c>
      <c r="P145" s="1241"/>
      <c r="Q145" s="1241"/>
      <c r="R145" s="469" t="s">
        <v>12</v>
      </c>
      <c r="S145" s="469" t="s">
        <v>68</v>
      </c>
      <c r="T145" s="469">
        <v>1</v>
      </c>
      <c r="U145" s="470" t="s">
        <v>74</v>
      </c>
      <c r="V145" s="470" t="s">
        <v>87</v>
      </c>
      <c r="W145" s="469"/>
      <c r="X145" s="468"/>
      <c r="Y145" s="1241"/>
      <c r="Z145" s="1241"/>
      <c r="AA145" s="1241"/>
      <c r="AB145" s="469"/>
      <c r="AC145" s="469"/>
      <c r="AD145" s="469"/>
      <c r="AE145" s="469"/>
      <c r="AF145" s="471"/>
      <c r="AG145" s="469" t="s">
        <v>1198</v>
      </c>
      <c r="AH145" s="1242">
        <f t="shared" si="12"/>
        <v>280000</v>
      </c>
      <c r="AI145" s="1242"/>
      <c r="AJ145" s="1242"/>
      <c r="AK145" s="1243"/>
      <c r="AM145" s="879"/>
      <c r="AN145" s="880"/>
      <c r="AO145" s="889"/>
      <c r="AP145" s="894"/>
      <c r="AQ145" s="861"/>
      <c r="AR145" s="866"/>
    </row>
    <row r="146" spans="1:44" s="55" customFormat="1" ht="18" customHeight="1">
      <c r="A146" s="1205"/>
      <c r="B146" s="1198"/>
      <c r="C146" s="1270"/>
      <c r="D146" s="1148"/>
      <c r="E146" s="1148"/>
      <c r="F146" s="1148"/>
      <c r="G146" s="1238" t="s">
        <v>1307</v>
      </c>
      <c r="H146" s="1239"/>
      <c r="I146" s="1239"/>
      <c r="J146" s="1239"/>
      <c r="K146" s="1239"/>
      <c r="L146" s="1239"/>
      <c r="M146" s="1239"/>
      <c r="N146" s="468" t="s">
        <v>86</v>
      </c>
      <c r="O146" s="1241">
        <v>12300</v>
      </c>
      <c r="P146" s="1241"/>
      <c r="Q146" s="1241"/>
      <c r="R146" s="469" t="s">
        <v>12</v>
      </c>
      <c r="S146" s="469" t="s">
        <v>68</v>
      </c>
      <c r="T146" s="469">
        <v>1</v>
      </c>
      <c r="U146" s="470" t="s">
        <v>74</v>
      </c>
      <c r="V146" s="470" t="s">
        <v>87</v>
      </c>
      <c r="W146" s="469"/>
      <c r="X146" s="468"/>
      <c r="Y146" s="1241"/>
      <c r="Z146" s="1241"/>
      <c r="AA146" s="1241"/>
      <c r="AB146" s="469"/>
      <c r="AC146" s="469"/>
      <c r="AD146" s="469"/>
      <c r="AE146" s="469"/>
      <c r="AF146" s="471"/>
      <c r="AG146" s="469" t="s">
        <v>1198</v>
      </c>
      <c r="AH146" s="1242">
        <f>O146*T146+Y146*AD146</f>
        <v>12300</v>
      </c>
      <c r="AI146" s="1242"/>
      <c r="AJ146" s="1242"/>
      <c r="AK146" s="1243"/>
      <c r="AM146" s="879"/>
      <c r="AN146" s="880"/>
      <c r="AO146" s="889"/>
      <c r="AP146" s="894"/>
      <c r="AQ146" s="861"/>
      <c r="AR146" s="866"/>
    </row>
    <row r="147" spans="1:44" s="55" customFormat="1" ht="18" customHeight="1">
      <c r="A147" s="1205"/>
      <c r="B147" s="1198"/>
      <c r="C147" s="1270"/>
      <c r="D147" s="1148"/>
      <c r="E147" s="1148"/>
      <c r="F147" s="1148"/>
      <c r="G147" s="1238" t="s">
        <v>244</v>
      </c>
      <c r="H147" s="1239"/>
      <c r="I147" s="1239"/>
      <c r="J147" s="1239"/>
      <c r="K147" s="1239"/>
      <c r="L147" s="1239"/>
      <c r="M147" s="1239"/>
      <c r="N147" s="468" t="s">
        <v>86</v>
      </c>
      <c r="O147" s="1241">
        <v>98000</v>
      </c>
      <c r="P147" s="1241"/>
      <c r="Q147" s="1241"/>
      <c r="R147" s="469" t="s">
        <v>12</v>
      </c>
      <c r="S147" s="469" t="s">
        <v>68</v>
      </c>
      <c r="T147" s="469">
        <v>1</v>
      </c>
      <c r="U147" s="470" t="s">
        <v>74</v>
      </c>
      <c r="V147" s="470" t="s">
        <v>87</v>
      </c>
      <c r="W147" s="469"/>
      <c r="X147" s="468"/>
      <c r="Y147" s="470"/>
      <c r="Z147" s="470"/>
      <c r="AA147" s="470"/>
      <c r="AB147" s="469"/>
      <c r="AC147" s="469"/>
      <c r="AD147" s="469"/>
      <c r="AE147" s="469"/>
      <c r="AF147" s="471"/>
      <c r="AG147" s="469" t="s">
        <v>76</v>
      </c>
      <c r="AH147" s="1242">
        <f t="shared" ref="AH147:AH151" si="13">O147*T147+Y147*AD147</f>
        <v>98000</v>
      </c>
      <c r="AI147" s="1242"/>
      <c r="AJ147" s="1242"/>
      <c r="AK147" s="1243"/>
      <c r="AM147" s="879"/>
      <c r="AN147" s="880"/>
      <c r="AO147" s="889"/>
      <c r="AP147" s="894"/>
      <c r="AQ147" s="861"/>
      <c r="AR147" s="866"/>
    </row>
    <row r="148" spans="1:44" s="55" customFormat="1" ht="18" customHeight="1">
      <c r="A148" s="1205"/>
      <c r="B148" s="1198"/>
      <c r="C148" s="1270"/>
      <c r="D148" s="1148"/>
      <c r="E148" s="1148"/>
      <c r="F148" s="1148"/>
      <c r="G148" s="1238" t="s">
        <v>245</v>
      </c>
      <c r="H148" s="1239"/>
      <c r="I148" s="1239"/>
      <c r="J148" s="1239"/>
      <c r="K148" s="1239"/>
      <c r="L148" s="1239"/>
      <c r="M148" s="1239"/>
      <c r="N148" s="468" t="s">
        <v>86</v>
      </c>
      <c r="O148" s="1241">
        <v>10500</v>
      </c>
      <c r="P148" s="1241"/>
      <c r="Q148" s="1241"/>
      <c r="R148" s="469" t="s">
        <v>12</v>
      </c>
      <c r="S148" s="469" t="s">
        <v>68</v>
      </c>
      <c r="T148" s="469">
        <v>4</v>
      </c>
      <c r="U148" s="470" t="s">
        <v>74</v>
      </c>
      <c r="V148" s="470" t="s">
        <v>87</v>
      </c>
      <c r="W148" s="469"/>
      <c r="X148" s="468"/>
      <c r="Y148" s="470"/>
      <c r="Z148" s="470"/>
      <c r="AA148" s="470"/>
      <c r="AB148" s="469"/>
      <c r="AC148" s="469"/>
      <c r="AD148" s="469"/>
      <c r="AE148" s="469"/>
      <c r="AF148" s="471"/>
      <c r="AG148" s="469" t="s">
        <v>76</v>
      </c>
      <c r="AH148" s="1242">
        <f t="shared" ref="AH148" si="14">O148*T148+Y148*AD148</f>
        <v>42000</v>
      </c>
      <c r="AI148" s="1242"/>
      <c r="AJ148" s="1242"/>
      <c r="AK148" s="1243"/>
      <c r="AM148" s="879"/>
      <c r="AN148" s="937">
        <v>2530</v>
      </c>
      <c r="AO148" s="889"/>
      <c r="AP148" s="894"/>
      <c r="AQ148" s="861" t="s">
        <v>1625</v>
      </c>
      <c r="AR148" s="866"/>
    </row>
    <row r="149" spans="1:44" s="55" customFormat="1" ht="18" customHeight="1">
      <c r="A149" s="1205"/>
      <c r="B149" s="1198"/>
      <c r="C149" s="1270"/>
      <c r="D149" s="1148"/>
      <c r="E149" s="1148"/>
      <c r="F149" s="1148"/>
      <c r="G149" s="1238" t="s">
        <v>1308</v>
      </c>
      <c r="H149" s="1239"/>
      <c r="I149" s="1239"/>
      <c r="J149" s="1239"/>
      <c r="K149" s="1239"/>
      <c r="L149" s="1239"/>
      <c r="M149" s="1239"/>
      <c r="N149" s="468" t="s">
        <v>86</v>
      </c>
      <c r="O149" s="1241">
        <v>1000000</v>
      </c>
      <c r="P149" s="1241"/>
      <c r="Q149" s="1241"/>
      <c r="R149" s="469" t="s">
        <v>12</v>
      </c>
      <c r="S149" s="469" t="s">
        <v>68</v>
      </c>
      <c r="T149" s="469">
        <v>3</v>
      </c>
      <c r="U149" s="470" t="s">
        <v>74</v>
      </c>
      <c r="V149" s="470" t="s">
        <v>87</v>
      </c>
      <c r="W149" s="469"/>
      <c r="X149" s="468"/>
      <c r="Y149" s="1241"/>
      <c r="Z149" s="1241"/>
      <c r="AA149" s="1241"/>
      <c r="AB149" s="469"/>
      <c r="AC149" s="469"/>
      <c r="AD149" s="469"/>
      <c r="AE149" s="469"/>
      <c r="AF149" s="471"/>
      <c r="AG149" s="469" t="s">
        <v>1198</v>
      </c>
      <c r="AH149" s="1242">
        <f t="shared" si="13"/>
        <v>3000000</v>
      </c>
      <c r="AI149" s="1242"/>
      <c r="AJ149" s="1242"/>
      <c r="AK149" s="1243"/>
      <c r="AM149" s="879">
        <v>820000</v>
      </c>
      <c r="AN149" s="880"/>
      <c r="AO149" s="889"/>
      <c r="AP149" s="894"/>
      <c r="AQ149" s="861">
        <v>4315</v>
      </c>
      <c r="AR149" s="866"/>
    </row>
    <row r="150" spans="1:44" s="55" customFormat="1" ht="18" customHeight="1">
      <c r="A150" s="1205"/>
      <c r="B150" s="1198"/>
      <c r="C150" s="1270"/>
      <c r="D150" s="1148"/>
      <c r="E150" s="1148"/>
      <c r="F150" s="1148"/>
      <c r="G150" s="1238" t="s">
        <v>1309</v>
      </c>
      <c r="H150" s="1239"/>
      <c r="I150" s="1239"/>
      <c r="J150" s="1239"/>
      <c r="K150" s="1239"/>
      <c r="L150" s="1239"/>
      <c r="M150" s="1239"/>
      <c r="N150" s="468" t="s">
        <v>86</v>
      </c>
      <c r="O150" s="1241">
        <v>1312524</v>
      </c>
      <c r="P150" s="1241"/>
      <c r="Q150" s="1241"/>
      <c r="R150" s="469" t="s">
        <v>12</v>
      </c>
      <c r="S150" s="469" t="s">
        <v>68</v>
      </c>
      <c r="T150" s="469">
        <v>1</v>
      </c>
      <c r="U150" s="470" t="s">
        <v>74</v>
      </c>
      <c r="V150" s="470" t="s">
        <v>87</v>
      </c>
      <c r="W150" s="469"/>
      <c r="X150" s="468"/>
      <c r="Y150" s="1241"/>
      <c r="Z150" s="1241"/>
      <c r="AA150" s="1241"/>
      <c r="AB150" s="469"/>
      <c r="AC150" s="469"/>
      <c r="AD150" s="469"/>
      <c r="AE150" s="469"/>
      <c r="AF150" s="471"/>
      <c r="AG150" s="469" t="s">
        <v>1198</v>
      </c>
      <c r="AH150" s="1242">
        <f t="shared" si="13"/>
        <v>1312524</v>
      </c>
      <c r="AI150" s="1242"/>
      <c r="AJ150" s="1242"/>
      <c r="AK150" s="1243"/>
      <c r="AM150" s="879"/>
      <c r="AN150" s="880"/>
      <c r="AO150" s="889"/>
      <c r="AP150" s="894"/>
      <c r="AQ150" s="861"/>
      <c r="AR150" s="866"/>
    </row>
    <row r="151" spans="1:44" s="55" customFormat="1" ht="18" customHeight="1">
      <c r="A151" s="1205"/>
      <c r="B151" s="1198"/>
      <c r="C151" s="1270"/>
      <c r="D151" s="1148"/>
      <c r="E151" s="1148"/>
      <c r="F151" s="1148"/>
      <c r="G151" s="1238" t="s">
        <v>1310</v>
      </c>
      <c r="H151" s="1239"/>
      <c r="I151" s="1239"/>
      <c r="J151" s="1239"/>
      <c r="K151" s="1239"/>
      <c r="L151" s="1239"/>
      <c r="M151" s="1239"/>
      <c r="N151" s="468" t="s">
        <v>86</v>
      </c>
      <c r="O151" s="1241">
        <v>355730</v>
      </c>
      <c r="P151" s="1241"/>
      <c r="Q151" s="1241"/>
      <c r="R151" s="469" t="s">
        <v>12</v>
      </c>
      <c r="S151" s="469" t="s">
        <v>68</v>
      </c>
      <c r="T151" s="469">
        <v>1</v>
      </c>
      <c r="U151" s="470" t="s">
        <v>74</v>
      </c>
      <c r="V151" s="470" t="s">
        <v>87</v>
      </c>
      <c r="W151" s="469"/>
      <c r="X151" s="468"/>
      <c r="Y151" s="1241"/>
      <c r="Z151" s="1241"/>
      <c r="AA151" s="1241"/>
      <c r="AB151" s="469"/>
      <c r="AC151" s="469"/>
      <c r="AD151" s="469"/>
      <c r="AE151" s="469"/>
      <c r="AF151" s="471"/>
      <c r="AG151" s="469" t="s">
        <v>1198</v>
      </c>
      <c r="AH151" s="1242">
        <f t="shared" si="13"/>
        <v>355730</v>
      </c>
      <c r="AI151" s="1242"/>
      <c r="AJ151" s="1242"/>
      <c r="AK151" s="1243"/>
      <c r="AM151" s="879"/>
      <c r="AN151" s="880"/>
      <c r="AO151" s="889"/>
      <c r="AP151" s="894"/>
      <c r="AQ151" s="861"/>
      <c r="AR151" s="866"/>
    </row>
    <row r="152" spans="1:44" s="55" customFormat="1" ht="18" customHeight="1">
      <c r="A152" s="1205"/>
      <c r="B152" s="1198"/>
      <c r="C152" s="1270"/>
      <c r="D152" s="1148"/>
      <c r="E152" s="1148"/>
      <c r="F152" s="1148"/>
      <c r="G152" s="1523" t="s">
        <v>1311</v>
      </c>
      <c r="H152" s="1524"/>
      <c r="I152" s="1524"/>
      <c r="J152" s="1524"/>
      <c r="K152" s="1524"/>
      <c r="L152" s="1524"/>
      <c r="M152" s="1524"/>
      <c r="N152" s="474" t="s">
        <v>86</v>
      </c>
      <c r="O152" s="1526">
        <v>54000</v>
      </c>
      <c r="P152" s="1526"/>
      <c r="Q152" s="1526"/>
      <c r="R152" s="475" t="s">
        <v>12</v>
      </c>
      <c r="S152" s="475" t="s">
        <v>68</v>
      </c>
      <c r="T152" s="475">
        <v>1</v>
      </c>
      <c r="U152" s="476" t="s">
        <v>74</v>
      </c>
      <c r="V152" s="476" t="s">
        <v>87</v>
      </c>
      <c r="W152" s="475"/>
      <c r="X152" s="474"/>
      <c r="Y152" s="1526"/>
      <c r="Z152" s="1526"/>
      <c r="AA152" s="1526"/>
      <c r="AB152" s="475"/>
      <c r="AC152" s="475"/>
      <c r="AD152" s="475"/>
      <c r="AE152" s="475"/>
      <c r="AF152" s="477"/>
      <c r="AG152" s="475" t="s">
        <v>1198</v>
      </c>
      <c r="AH152" s="1186">
        <f>O152*T152+Y152*AD152</f>
        <v>54000</v>
      </c>
      <c r="AI152" s="1186"/>
      <c r="AJ152" s="1186"/>
      <c r="AK152" s="1187"/>
      <c r="AM152" s="879"/>
      <c r="AN152" s="880"/>
      <c r="AO152" s="889"/>
      <c r="AP152" s="894"/>
      <c r="AQ152" s="861"/>
      <c r="AR152" s="866"/>
    </row>
    <row r="153" spans="1:44" s="55" customFormat="1" ht="18" customHeight="1">
      <c r="A153" s="1205"/>
      <c r="B153" s="1198"/>
      <c r="C153" s="1270"/>
      <c r="D153" s="1148"/>
      <c r="E153" s="1148"/>
      <c r="F153" s="1148"/>
      <c r="G153" s="1523" t="s">
        <v>1312</v>
      </c>
      <c r="H153" s="1524"/>
      <c r="I153" s="1524"/>
      <c r="J153" s="1524"/>
      <c r="K153" s="1524"/>
      <c r="L153" s="1524"/>
      <c r="M153" s="1524"/>
      <c r="N153" s="474" t="s">
        <v>86</v>
      </c>
      <c r="O153" s="1526">
        <v>48000</v>
      </c>
      <c r="P153" s="1526"/>
      <c r="Q153" s="1526"/>
      <c r="R153" s="475" t="s">
        <v>12</v>
      </c>
      <c r="S153" s="475" t="s">
        <v>68</v>
      </c>
      <c r="T153" s="475">
        <v>1</v>
      </c>
      <c r="U153" s="476" t="s">
        <v>74</v>
      </c>
      <c r="V153" s="476" t="s">
        <v>87</v>
      </c>
      <c r="W153" s="475"/>
      <c r="X153" s="474"/>
      <c r="Y153" s="1526"/>
      <c r="Z153" s="1526"/>
      <c r="AA153" s="1526"/>
      <c r="AB153" s="475"/>
      <c r="AC153" s="475"/>
      <c r="AD153" s="475"/>
      <c r="AE153" s="475"/>
      <c r="AF153" s="477"/>
      <c r="AG153" s="475" t="s">
        <v>1198</v>
      </c>
      <c r="AH153" s="1186">
        <f>O153*T153+Y153*AD153</f>
        <v>48000</v>
      </c>
      <c r="AI153" s="1186"/>
      <c r="AJ153" s="1186"/>
      <c r="AK153" s="1187"/>
      <c r="AM153" s="879"/>
      <c r="AN153" s="880"/>
      <c r="AO153" s="889"/>
      <c r="AP153" s="894"/>
      <c r="AQ153" s="861"/>
      <c r="AR153" s="866"/>
    </row>
    <row r="154" spans="1:44" s="55" customFormat="1" ht="18" customHeight="1">
      <c r="A154" s="1603"/>
      <c r="B154" s="1201"/>
      <c r="C154" s="1266"/>
      <c r="D154" s="1149"/>
      <c r="E154" s="1149"/>
      <c r="F154" s="1149"/>
      <c r="G154" s="1259" t="s">
        <v>1199</v>
      </c>
      <c r="H154" s="1260"/>
      <c r="I154" s="1260"/>
      <c r="J154" s="1260"/>
      <c r="K154" s="1260"/>
      <c r="L154" s="1260"/>
      <c r="M154" s="1260"/>
      <c r="N154" s="478"/>
      <c r="O154" s="479"/>
      <c r="P154" s="479"/>
      <c r="Q154" s="479"/>
      <c r="R154" s="480"/>
      <c r="S154" s="480"/>
      <c r="T154" s="480"/>
      <c r="U154" s="479"/>
      <c r="V154" s="479"/>
      <c r="W154" s="480"/>
      <c r="X154" s="478"/>
      <c r="Y154" s="479"/>
      <c r="Z154" s="479"/>
      <c r="AA154" s="479"/>
      <c r="AB154" s="480"/>
      <c r="AC154" s="480"/>
      <c r="AD154" s="480"/>
      <c r="AE154" s="480"/>
      <c r="AF154" s="481"/>
      <c r="AG154" s="1538">
        <f>SUM(AH139:AK153)</f>
        <v>14196854</v>
      </c>
      <c r="AH154" s="1538"/>
      <c r="AI154" s="1538"/>
      <c r="AJ154" s="1538"/>
      <c r="AK154" s="1539"/>
      <c r="AM154" s="879"/>
      <c r="AN154" s="880"/>
      <c r="AO154" s="889"/>
      <c r="AP154" s="894"/>
      <c r="AQ154" s="861"/>
      <c r="AR154" s="866"/>
    </row>
    <row r="155" spans="1:44" s="55" customFormat="1" ht="18" customHeight="1">
      <c r="A155" s="1205" t="s">
        <v>1314</v>
      </c>
      <c r="B155" s="1604" t="s">
        <v>1315</v>
      </c>
      <c r="C155" s="1270" t="s">
        <v>1316</v>
      </c>
      <c r="D155" s="1148">
        <f>ROUNDUP(AG158,-3)</f>
        <v>1682000</v>
      </c>
      <c r="E155" s="1148">
        <v>2400000</v>
      </c>
      <c r="F155" s="1148">
        <f>D155-E155</f>
        <v>-718000</v>
      </c>
      <c r="G155" s="1533" t="s">
        <v>1317</v>
      </c>
      <c r="H155" s="1534"/>
      <c r="I155" s="1534"/>
      <c r="J155" s="1534"/>
      <c r="K155" s="1534"/>
      <c r="L155" s="1534"/>
      <c r="M155" s="1534"/>
      <c r="N155" s="464" t="s">
        <v>86</v>
      </c>
      <c r="O155" s="1349">
        <v>113200</v>
      </c>
      <c r="P155" s="1349"/>
      <c r="Q155" s="1349"/>
      <c r="R155" s="465" t="s">
        <v>12</v>
      </c>
      <c r="S155" s="465" t="s">
        <v>68</v>
      </c>
      <c r="T155" s="465">
        <v>10</v>
      </c>
      <c r="U155" s="466" t="s">
        <v>74</v>
      </c>
      <c r="V155" s="466" t="s">
        <v>87</v>
      </c>
      <c r="W155" s="465"/>
      <c r="X155" s="464"/>
      <c r="Y155" s="1349"/>
      <c r="Z155" s="1349"/>
      <c r="AA155" s="1349"/>
      <c r="AB155" s="465"/>
      <c r="AC155" s="465"/>
      <c r="AD155" s="465"/>
      <c r="AE155" s="465"/>
      <c r="AF155" s="467"/>
      <c r="AG155" s="465" t="s">
        <v>1198</v>
      </c>
      <c r="AH155" s="1536">
        <f>O155*T155+Y155*AD155</f>
        <v>1132000</v>
      </c>
      <c r="AI155" s="1536"/>
      <c r="AJ155" s="1536"/>
      <c r="AK155" s="1537"/>
      <c r="AM155" s="879">
        <v>120000</v>
      </c>
      <c r="AN155" s="880"/>
      <c r="AO155" s="889"/>
      <c r="AP155" s="894"/>
      <c r="AQ155" s="861" t="s">
        <v>1623</v>
      </c>
      <c r="AR155" s="866"/>
    </row>
    <row r="156" spans="1:44" s="55" customFormat="1" ht="18" customHeight="1">
      <c r="A156" s="1205"/>
      <c r="B156" s="1604"/>
      <c r="C156" s="1270"/>
      <c r="D156" s="1148"/>
      <c r="E156" s="1148"/>
      <c r="F156" s="1148"/>
      <c r="G156" s="1345" t="s">
        <v>1318</v>
      </c>
      <c r="H156" s="1346"/>
      <c r="I156" s="1346"/>
      <c r="J156" s="1346"/>
      <c r="K156" s="1346"/>
      <c r="L156" s="1346"/>
      <c r="M156" s="1346"/>
      <c r="N156" s="544" t="s">
        <v>86</v>
      </c>
      <c r="O156" s="1584">
        <v>100000</v>
      </c>
      <c r="P156" s="1584"/>
      <c r="Q156" s="1584"/>
      <c r="R156" s="545" t="s">
        <v>12</v>
      </c>
      <c r="S156" s="545" t="s">
        <v>68</v>
      </c>
      <c r="T156" s="545">
        <v>4</v>
      </c>
      <c r="U156" s="546" t="s">
        <v>74</v>
      </c>
      <c r="V156" s="546" t="s">
        <v>87</v>
      </c>
      <c r="W156" s="545"/>
      <c r="X156" s="544"/>
      <c r="Y156" s="1584"/>
      <c r="Z156" s="1584"/>
      <c r="AA156" s="1584"/>
      <c r="AB156" s="545"/>
      <c r="AC156" s="545"/>
      <c r="AD156" s="545"/>
      <c r="AE156" s="545"/>
      <c r="AF156" s="547"/>
      <c r="AG156" s="545" t="s">
        <v>1198</v>
      </c>
      <c r="AH156" s="1257">
        <f>O156*T156+Y156*AD156</f>
        <v>400000</v>
      </c>
      <c r="AI156" s="1257"/>
      <c r="AJ156" s="1257"/>
      <c r="AK156" s="1258"/>
      <c r="AM156" s="879">
        <v>18000</v>
      </c>
      <c r="AN156" s="880"/>
      <c r="AO156" s="889"/>
      <c r="AP156" s="894"/>
      <c r="AQ156" s="861"/>
      <c r="AR156" s="866"/>
    </row>
    <row r="157" spans="1:44" s="55" customFormat="1" ht="18" customHeight="1">
      <c r="A157" s="1205"/>
      <c r="B157" s="1604"/>
      <c r="C157" s="1270"/>
      <c r="D157" s="1148"/>
      <c r="E157" s="1148"/>
      <c r="F157" s="1148"/>
      <c r="G157" s="1345" t="s">
        <v>1319</v>
      </c>
      <c r="H157" s="1346"/>
      <c r="I157" s="1346"/>
      <c r="J157" s="1346"/>
      <c r="K157" s="1346"/>
      <c r="L157" s="1346"/>
      <c r="M157" s="1346"/>
      <c r="N157" s="544" t="s">
        <v>86</v>
      </c>
      <c r="O157" s="1584">
        <v>50000</v>
      </c>
      <c r="P157" s="1584"/>
      <c r="Q157" s="1584"/>
      <c r="R157" s="545" t="s">
        <v>12</v>
      </c>
      <c r="S157" s="545" t="s">
        <v>68</v>
      </c>
      <c r="T157" s="545">
        <v>3</v>
      </c>
      <c r="U157" s="546" t="s">
        <v>74</v>
      </c>
      <c r="V157" s="546" t="s">
        <v>87</v>
      </c>
      <c r="W157" s="545"/>
      <c r="X157" s="544"/>
      <c r="Y157" s="1584"/>
      <c r="Z157" s="1584"/>
      <c r="AA157" s="1584"/>
      <c r="AB157" s="545"/>
      <c r="AC157" s="545"/>
      <c r="AD157" s="545"/>
      <c r="AE157" s="545"/>
      <c r="AF157" s="547"/>
      <c r="AG157" s="545" t="s">
        <v>1198</v>
      </c>
      <c r="AH157" s="1257">
        <f>O157*T157+Y157*AD157</f>
        <v>150000</v>
      </c>
      <c r="AI157" s="1257"/>
      <c r="AJ157" s="1257"/>
      <c r="AK157" s="1258"/>
      <c r="AM157" s="879"/>
      <c r="AN157" s="880"/>
      <c r="AO157" s="889"/>
      <c r="AP157" s="894"/>
      <c r="AQ157" s="861"/>
      <c r="AR157" s="866"/>
    </row>
    <row r="158" spans="1:44" s="55" customFormat="1" ht="18" customHeight="1">
      <c r="A158" s="1205"/>
      <c r="B158" s="1604"/>
      <c r="C158" s="1606"/>
      <c r="D158" s="1607"/>
      <c r="E158" s="1607"/>
      <c r="F158" s="1607"/>
      <c r="G158" s="1593" t="s">
        <v>1199</v>
      </c>
      <c r="H158" s="1594"/>
      <c r="I158" s="1594"/>
      <c r="J158" s="1594"/>
      <c r="K158" s="1594"/>
      <c r="L158" s="1594"/>
      <c r="M158" s="1594"/>
      <c r="N158" s="558"/>
      <c r="O158" s="559"/>
      <c r="P158" s="559"/>
      <c r="Q158" s="559"/>
      <c r="R158" s="560"/>
      <c r="S158" s="560"/>
      <c r="T158" s="560"/>
      <c r="U158" s="559"/>
      <c r="V158" s="559"/>
      <c r="W158" s="560"/>
      <c r="X158" s="561"/>
      <c r="Y158" s="559"/>
      <c r="Z158" s="559"/>
      <c r="AA158" s="559"/>
      <c r="AB158" s="560"/>
      <c r="AC158" s="560"/>
      <c r="AD158" s="560"/>
      <c r="AE158" s="560"/>
      <c r="AF158" s="562"/>
      <c r="AG158" s="1595">
        <f>SUM(AH155:AK157)</f>
        <v>1682000</v>
      </c>
      <c r="AH158" s="1595"/>
      <c r="AI158" s="1595"/>
      <c r="AJ158" s="1595"/>
      <c r="AK158" s="1596"/>
      <c r="AM158" s="879"/>
      <c r="AN158" s="880"/>
      <c r="AO158" s="889"/>
      <c r="AP158" s="894"/>
      <c r="AQ158" s="861"/>
      <c r="AR158" s="866"/>
    </row>
    <row r="159" spans="1:44" s="55" customFormat="1" ht="18" customHeight="1">
      <c r="A159" s="1205"/>
      <c r="B159" s="1604"/>
      <c r="C159" s="1270" t="s">
        <v>1320</v>
      </c>
      <c r="D159" s="1148">
        <f>ROUNDUP(AG160,-3)</f>
        <v>4400000</v>
      </c>
      <c r="E159" s="1612">
        <v>3000000</v>
      </c>
      <c r="F159" s="1148">
        <f>D159-E159</f>
        <v>1400000</v>
      </c>
      <c r="G159" s="1613" t="s">
        <v>1321</v>
      </c>
      <c r="H159" s="1614"/>
      <c r="I159" s="1614"/>
      <c r="J159" s="1614"/>
      <c r="K159" s="1614"/>
      <c r="L159" s="1614"/>
      <c r="M159" s="1614"/>
      <c r="N159" s="563" t="s">
        <v>86</v>
      </c>
      <c r="O159" s="1348">
        <v>1100000</v>
      </c>
      <c r="P159" s="1348"/>
      <c r="Q159" s="1348"/>
      <c r="R159" s="564" t="s">
        <v>12</v>
      </c>
      <c r="S159" s="564" t="s">
        <v>68</v>
      </c>
      <c r="T159" s="564">
        <v>4</v>
      </c>
      <c r="U159" s="565" t="s">
        <v>74</v>
      </c>
      <c r="V159" s="565" t="s">
        <v>87</v>
      </c>
      <c r="W159" s="564"/>
      <c r="X159" s="1608"/>
      <c r="Y159" s="1608"/>
      <c r="Z159" s="1608"/>
      <c r="AA159" s="1608"/>
      <c r="AB159" s="564"/>
      <c r="AC159" s="564"/>
      <c r="AD159" s="564"/>
      <c r="AE159" s="564"/>
      <c r="AF159" s="566"/>
      <c r="AG159" s="564" t="s">
        <v>1198</v>
      </c>
      <c r="AH159" s="1609">
        <f>O159*T159+Y159*AD159</f>
        <v>4400000</v>
      </c>
      <c r="AI159" s="1609"/>
      <c r="AJ159" s="1609"/>
      <c r="AK159" s="1610"/>
      <c r="AM159" s="879"/>
      <c r="AN159" s="880"/>
      <c r="AO159" s="889">
        <v>3000000</v>
      </c>
      <c r="AP159" s="894"/>
      <c r="AQ159" s="861"/>
      <c r="AR159" s="866"/>
    </row>
    <row r="160" spans="1:44" s="55" customFormat="1" ht="18" customHeight="1">
      <c r="A160" s="1205"/>
      <c r="B160" s="1604"/>
      <c r="C160" s="1266"/>
      <c r="D160" s="1149"/>
      <c r="E160" s="1149"/>
      <c r="F160" s="1149"/>
      <c r="G160" s="1251" t="s">
        <v>1199</v>
      </c>
      <c r="H160" s="1252"/>
      <c r="I160" s="1252"/>
      <c r="J160" s="1252"/>
      <c r="K160" s="1252"/>
      <c r="L160" s="1252"/>
      <c r="M160" s="1252"/>
      <c r="N160" s="553"/>
      <c r="O160" s="479"/>
      <c r="P160" s="479"/>
      <c r="Q160" s="479"/>
      <c r="R160" s="480"/>
      <c r="S160" s="480"/>
      <c r="T160" s="480"/>
      <c r="U160" s="479"/>
      <c r="V160" s="479"/>
      <c r="W160" s="480"/>
      <c r="X160" s="478"/>
      <c r="Y160" s="479"/>
      <c r="Z160" s="479"/>
      <c r="AA160" s="479"/>
      <c r="AB160" s="480"/>
      <c r="AC160" s="480"/>
      <c r="AD160" s="480"/>
      <c r="AE160" s="480"/>
      <c r="AF160" s="481"/>
      <c r="AG160" s="1253">
        <f>AH159</f>
        <v>4400000</v>
      </c>
      <c r="AH160" s="1253"/>
      <c r="AI160" s="1253"/>
      <c r="AJ160" s="1253"/>
      <c r="AK160" s="1254"/>
      <c r="AM160" s="879"/>
      <c r="AN160" s="880"/>
      <c r="AO160" s="889"/>
      <c r="AP160" s="894"/>
      <c r="AQ160" s="861"/>
      <c r="AR160" s="866"/>
    </row>
    <row r="161" spans="1:44" s="55" customFormat="1" ht="18" customHeight="1">
      <c r="A161" s="1205"/>
      <c r="B161" s="1604"/>
      <c r="C161" s="1265" t="s">
        <v>1322</v>
      </c>
      <c r="D161" s="1147">
        <f>ROUNDUP(AG162,-3)</f>
        <v>700000</v>
      </c>
      <c r="E161" s="1147">
        <v>200000</v>
      </c>
      <c r="F161" s="1148">
        <f>D161-E161</f>
        <v>500000</v>
      </c>
      <c r="G161" s="1248" t="s">
        <v>1323</v>
      </c>
      <c r="H161" s="1249"/>
      <c r="I161" s="1249"/>
      <c r="J161" s="1249"/>
      <c r="K161" s="1249"/>
      <c r="L161" s="1249"/>
      <c r="M161" s="1249"/>
      <c r="N161" s="567" t="s">
        <v>86</v>
      </c>
      <c r="O161" s="1611">
        <v>700000</v>
      </c>
      <c r="P161" s="1611"/>
      <c r="Q161" s="1611"/>
      <c r="R161" s="568" t="s">
        <v>12</v>
      </c>
      <c r="S161" s="568" t="s">
        <v>68</v>
      </c>
      <c r="T161" s="568">
        <v>1</v>
      </c>
      <c r="U161" s="569" t="s">
        <v>74</v>
      </c>
      <c r="V161" s="569" t="s">
        <v>87</v>
      </c>
      <c r="W161" s="568"/>
      <c r="X161" s="1250"/>
      <c r="Y161" s="1250"/>
      <c r="Z161" s="1250"/>
      <c r="AA161" s="1250"/>
      <c r="AB161" s="568"/>
      <c r="AC161" s="568"/>
      <c r="AD161" s="568"/>
      <c r="AE161" s="568"/>
      <c r="AF161" s="570"/>
      <c r="AG161" s="568" t="s">
        <v>1222</v>
      </c>
      <c r="AH161" s="1208">
        <f>O161*T161+Y161+AD161</f>
        <v>700000</v>
      </c>
      <c r="AI161" s="1208"/>
      <c r="AJ161" s="1208"/>
      <c r="AK161" s="1209"/>
      <c r="AM161" s="879"/>
      <c r="AN161" s="937">
        <v>620000</v>
      </c>
      <c r="AO161" s="889"/>
      <c r="AP161" s="894"/>
      <c r="AQ161" s="861" t="s">
        <v>1622</v>
      </c>
      <c r="AR161" s="866"/>
    </row>
    <row r="162" spans="1:44" s="55" customFormat="1" ht="18" customHeight="1">
      <c r="A162" s="1603"/>
      <c r="B162" s="1605"/>
      <c r="C162" s="1266"/>
      <c r="D162" s="1149"/>
      <c r="E162" s="1149"/>
      <c r="F162" s="1149"/>
      <c r="G162" s="1251" t="s">
        <v>1243</v>
      </c>
      <c r="H162" s="1252"/>
      <c r="I162" s="1252"/>
      <c r="J162" s="1252"/>
      <c r="K162" s="1252"/>
      <c r="L162" s="1252"/>
      <c r="M162" s="1252"/>
      <c r="N162" s="553"/>
      <c r="O162" s="479"/>
      <c r="P162" s="479"/>
      <c r="Q162" s="479"/>
      <c r="R162" s="480"/>
      <c r="S162" s="480"/>
      <c r="T162" s="480"/>
      <c r="U162" s="479"/>
      <c r="V162" s="479"/>
      <c r="W162" s="480"/>
      <c r="X162" s="478"/>
      <c r="Y162" s="479"/>
      <c r="Z162" s="479"/>
      <c r="AA162" s="479"/>
      <c r="AB162" s="480"/>
      <c r="AC162" s="480"/>
      <c r="AD162" s="480"/>
      <c r="AE162" s="480"/>
      <c r="AF162" s="481"/>
      <c r="AG162" s="1253">
        <f>AH161</f>
        <v>700000</v>
      </c>
      <c r="AH162" s="1253"/>
      <c r="AI162" s="1253"/>
      <c r="AJ162" s="1253"/>
      <c r="AK162" s="1254"/>
      <c r="AM162" s="879"/>
      <c r="AN162" s="880"/>
      <c r="AO162" s="889"/>
      <c r="AP162" s="894"/>
      <c r="AQ162" s="861"/>
      <c r="AR162" s="866"/>
    </row>
    <row r="163" spans="1:44" s="55" customFormat="1" ht="18" customHeight="1">
      <c r="A163" s="1204" t="s">
        <v>1324</v>
      </c>
      <c r="B163" s="1197" t="s">
        <v>1325</v>
      </c>
      <c r="C163" s="520" t="s">
        <v>9</v>
      </c>
      <c r="D163" s="521">
        <f>D164+D166+D168</f>
        <v>41718000</v>
      </c>
      <c r="E163" s="521">
        <f>E164+E166+E168</f>
        <v>17609000</v>
      </c>
      <c r="F163" s="521">
        <f>D163-E163</f>
        <v>24109000</v>
      </c>
      <c r="G163" s="571"/>
      <c r="H163" s="572"/>
      <c r="I163" s="572"/>
      <c r="J163" s="572"/>
      <c r="K163" s="572"/>
      <c r="L163" s="572"/>
      <c r="M163" s="572"/>
      <c r="N163" s="573"/>
      <c r="O163" s="574"/>
      <c r="P163" s="574"/>
      <c r="Q163" s="574"/>
      <c r="R163" s="572"/>
      <c r="S163" s="572"/>
      <c r="T163" s="572"/>
      <c r="U163" s="574"/>
      <c r="V163" s="574"/>
      <c r="W163" s="572"/>
      <c r="X163" s="573"/>
      <c r="Y163" s="574"/>
      <c r="Z163" s="574"/>
      <c r="AA163" s="574"/>
      <c r="AB163" s="572"/>
      <c r="AC163" s="572"/>
      <c r="AD163" s="572"/>
      <c r="AE163" s="572"/>
      <c r="AF163" s="575"/>
      <c r="AG163" s="572"/>
      <c r="AH163" s="572"/>
      <c r="AI163" s="572"/>
      <c r="AJ163" s="572"/>
      <c r="AK163" s="576"/>
      <c r="AM163" s="879"/>
      <c r="AN163" s="880"/>
      <c r="AO163" s="889"/>
      <c r="AP163" s="894"/>
      <c r="AQ163" s="861"/>
      <c r="AR163" s="866"/>
    </row>
    <row r="164" spans="1:44" s="55" customFormat="1" ht="18" customHeight="1">
      <c r="A164" s="1205"/>
      <c r="B164" s="1198"/>
      <c r="C164" s="1207" t="s">
        <v>1326</v>
      </c>
      <c r="D164" s="1147">
        <f>ROUNDUP(AG165,-3)</f>
        <v>21700000</v>
      </c>
      <c r="E164" s="1601">
        <v>6000000</v>
      </c>
      <c r="F164" s="1601">
        <f>D164-E164</f>
        <v>15700000</v>
      </c>
      <c r="G164" s="1597" t="s">
        <v>1327</v>
      </c>
      <c r="H164" s="1598"/>
      <c r="I164" s="1598"/>
      <c r="J164" s="1598"/>
      <c r="K164" s="1598"/>
      <c r="L164" s="1598"/>
      <c r="M164" s="1598"/>
      <c r="N164" s="531"/>
      <c r="O164" s="533"/>
      <c r="P164" s="533"/>
      <c r="Q164" s="533"/>
      <c r="R164" s="532"/>
      <c r="S164" s="532"/>
      <c r="T164" s="532"/>
      <c r="U164" s="533"/>
      <c r="V164" s="466"/>
      <c r="W164" s="465"/>
      <c r="X164" s="1535"/>
      <c r="Y164" s="1535"/>
      <c r="Z164" s="1535"/>
      <c r="AA164" s="1535"/>
      <c r="AB164" s="465"/>
      <c r="AC164" s="469"/>
      <c r="AD164" s="465"/>
      <c r="AE164" s="465"/>
      <c r="AF164" s="467"/>
      <c r="AG164" s="465"/>
      <c r="AH164" s="1226">
        <v>21700000</v>
      </c>
      <c r="AI164" s="1226"/>
      <c r="AJ164" s="1226"/>
      <c r="AK164" s="1227"/>
      <c r="AM164" s="879"/>
      <c r="AN164" s="880"/>
      <c r="AO164" s="889"/>
      <c r="AP164" s="894"/>
      <c r="AQ164" s="861"/>
      <c r="AR164" s="866"/>
    </row>
    <row r="165" spans="1:44" s="55" customFormat="1" ht="18" customHeight="1">
      <c r="A165" s="1205"/>
      <c r="B165" s="1198"/>
      <c r="C165" s="1173"/>
      <c r="D165" s="1149"/>
      <c r="E165" s="1602"/>
      <c r="F165" s="1602"/>
      <c r="G165" s="1259" t="s">
        <v>1199</v>
      </c>
      <c r="H165" s="1260"/>
      <c r="I165" s="1260"/>
      <c r="J165" s="1260"/>
      <c r="K165" s="1260"/>
      <c r="L165" s="1260"/>
      <c r="M165" s="1260"/>
      <c r="N165" s="1260"/>
      <c r="O165" s="479"/>
      <c r="P165" s="479"/>
      <c r="Q165" s="479"/>
      <c r="R165" s="480"/>
      <c r="S165" s="480"/>
      <c r="T165" s="480"/>
      <c r="U165" s="479"/>
      <c r="V165" s="479"/>
      <c r="W165" s="480"/>
      <c r="X165" s="478"/>
      <c r="Y165" s="479"/>
      <c r="Z165" s="479"/>
      <c r="AA165" s="479"/>
      <c r="AB165" s="480"/>
      <c r="AC165" s="480"/>
      <c r="AD165" s="480"/>
      <c r="AE165" s="480"/>
      <c r="AF165" s="481"/>
      <c r="AG165" s="1538">
        <f>AH164</f>
        <v>21700000</v>
      </c>
      <c r="AH165" s="1538"/>
      <c r="AI165" s="1538"/>
      <c r="AJ165" s="1538"/>
      <c r="AK165" s="1539"/>
      <c r="AM165" s="879"/>
      <c r="AN165" s="880"/>
      <c r="AO165" s="889"/>
      <c r="AP165" s="894"/>
      <c r="AQ165" s="861"/>
      <c r="AR165" s="866"/>
    </row>
    <row r="166" spans="1:44" s="55" customFormat="1" ht="18" customHeight="1">
      <c r="A166" s="1205"/>
      <c r="B166" s="1198"/>
      <c r="C166" s="1270" t="s">
        <v>1328</v>
      </c>
      <c r="D166" s="1147">
        <f>ROUNDUP(AG167,-3)</f>
        <v>10000000</v>
      </c>
      <c r="E166" s="1147">
        <v>3400000</v>
      </c>
      <c r="F166" s="1148">
        <f>D166-E166</f>
        <v>6600000</v>
      </c>
      <c r="G166" s="1599" t="s">
        <v>1329</v>
      </c>
      <c r="H166" s="1600"/>
      <c r="I166" s="1600"/>
      <c r="J166" s="1600"/>
      <c r="K166" s="1600"/>
      <c r="L166" s="1600"/>
      <c r="M166" s="1600"/>
      <c r="N166" s="524"/>
      <c r="O166" s="533"/>
      <c r="P166" s="533"/>
      <c r="Q166" s="533"/>
      <c r="R166" s="532"/>
      <c r="S166" s="532"/>
      <c r="T166" s="532"/>
      <c r="U166" s="533"/>
      <c r="V166" s="533"/>
      <c r="W166" s="465"/>
      <c r="X166" s="1535"/>
      <c r="Y166" s="1535"/>
      <c r="Z166" s="1535"/>
      <c r="AA166" s="1535"/>
      <c r="AB166" s="465"/>
      <c r="AC166" s="469"/>
      <c r="AD166" s="465"/>
      <c r="AE166" s="465"/>
      <c r="AF166" s="467"/>
      <c r="AG166" s="465"/>
      <c r="AH166" s="1226">
        <v>10000000</v>
      </c>
      <c r="AI166" s="1226"/>
      <c r="AJ166" s="1226"/>
      <c r="AK166" s="1227"/>
      <c r="AM166" s="879"/>
      <c r="AN166" s="880">
        <v>837760</v>
      </c>
      <c r="AO166" s="889">
        <v>5900000</v>
      </c>
      <c r="AP166" s="894">
        <v>768000</v>
      </c>
      <c r="AQ166" s="861"/>
      <c r="AR166" s="866" t="s">
        <v>1601</v>
      </c>
    </row>
    <row r="167" spans="1:44" s="55" customFormat="1" ht="18" customHeight="1">
      <c r="A167" s="1205"/>
      <c r="B167" s="1198"/>
      <c r="C167" s="1266"/>
      <c r="D167" s="1149"/>
      <c r="E167" s="1149"/>
      <c r="F167" s="1149"/>
      <c r="G167" s="1259" t="s">
        <v>1199</v>
      </c>
      <c r="H167" s="1260"/>
      <c r="I167" s="1260"/>
      <c r="J167" s="1260"/>
      <c r="K167" s="1260"/>
      <c r="L167" s="1260"/>
      <c r="M167" s="1260"/>
      <c r="N167" s="1260"/>
      <c r="O167" s="479"/>
      <c r="P167" s="479"/>
      <c r="Q167" s="479"/>
      <c r="R167" s="480"/>
      <c r="S167" s="480"/>
      <c r="T167" s="480"/>
      <c r="U167" s="479"/>
      <c r="V167" s="479"/>
      <c r="W167" s="480"/>
      <c r="X167" s="478"/>
      <c r="Y167" s="479"/>
      <c r="Z167" s="479"/>
      <c r="AA167" s="479"/>
      <c r="AB167" s="480"/>
      <c r="AC167" s="480"/>
      <c r="AD167" s="480"/>
      <c r="AE167" s="480"/>
      <c r="AF167" s="481"/>
      <c r="AG167" s="1538">
        <f>SUM(AH166:AK166)</f>
        <v>10000000</v>
      </c>
      <c r="AH167" s="1538"/>
      <c r="AI167" s="1538"/>
      <c r="AJ167" s="1538"/>
      <c r="AK167" s="1539"/>
      <c r="AM167" s="879"/>
      <c r="AN167" s="880"/>
      <c r="AO167" s="889"/>
      <c r="AP167" s="894"/>
      <c r="AQ167" s="861"/>
      <c r="AR167" s="866"/>
    </row>
    <row r="168" spans="1:44" s="55" customFormat="1" ht="18" customHeight="1">
      <c r="A168" s="1205"/>
      <c r="B168" s="1198"/>
      <c r="C168" s="1265" t="s">
        <v>1330</v>
      </c>
      <c r="D168" s="1147">
        <f>ROUNDUP(AG175,-3)</f>
        <v>10018000</v>
      </c>
      <c r="E168" s="1147">
        <v>8209000</v>
      </c>
      <c r="F168" s="1147">
        <f>D168-E168</f>
        <v>1809000</v>
      </c>
      <c r="G168" s="1588" t="s">
        <v>1274</v>
      </c>
      <c r="H168" s="1589"/>
      <c r="I168" s="1589"/>
      <c r="J168" s="1589"/>
      <c r="K168" s="1589"/>
      <c r="L168" s="1589"/>
      <c r="M168" s="1589"/>
      <c r="N168" s="531" t="s">
        <v>86</v>
      </c>
      <c r="O168" s="1589">
        <v>400000</v>
      </c>
      <c r="P168" s="1589"/>
      <c r="Q168" s="1589"/>
      <c r="R168" s="532" t="s">
        <v>12</v>
      </c>
      <c r="S168" s="532" t="s">
        <v>1271</v>
      </c>
      <c r="T168" s="532">
        <v>5</v>
      </c>
      <c r="U168" s="533" t="s">
        <v>74</v>
      </c>
      <c r="V168" s="466" t="s">
        <v>87</v>
      </c>
      <c r="W168" s="465"/>
      <c r="X168" s="533"/>
      <c r="Y168" s="533"/>
      <c r="Z168" s="533"/>
      <c r="AA168" s="533"/>
      <c r="AB168" s="465"/>
      <c r="AC168" s="469"/>
      <c r="AD168" s="465"/>
      <c r="AE168" s="465"/>
      <c r="AF168" s="467"/>
      <c r="AG168" s="465" t="s">
        <v>1198</v>
      </c>
      <c r="AH168" s="1226">
        <f>O168*T168+Y168*AD168</f>
        <v>2000000</v>
      </c>
      <c r="AI168" s="1226"/>
      <c r="AJ168" s="1226"/>
      <c r="AK168" s="1227"/>
      <c r="AM168" s="879"/>
      <c r="AN168" s="880">
        <v>570000</v>
      </c>
      <c r="AO168" s="889"/>
      <c r="AP168" s="894"/>
      <c r="AQ168" s="861"/>
      <c r="AR168" s="866"/>
    </row>
    <row r="169" spans="1:44" s="55" customFormat="1" ht="18" customHeight="1">
      <c r="A169" s="1205"/>
      <c r="B169" s="1198"/>
      <c r="C169" s="1270"/>
      <c r="D169" s="1148"/>
      <c r="E169" s="1148"/>
      <c r="F169" s="1148"/>
      <c r="G169" s="1587" t="s">
        <v>1331</v>
      </c>
      <c r="H169" s="1241"/>
      <c r="I169" s="1241"/>
      <c r="J169" s="1241"/>
      <c r="K169" s="1241"/>
      <c r="L169" s="1241"/>
      <c r="M169" s="1241"/>
      <c r="N169" s="468" t="s">
        <v>1194</v>
      </c>
      <c r="O169" s="1241">
        <v>2000000</v>
      </c>
      <c r="P169" s="1241"/>
      <c r="Q169" s="1241"/>
      <c r="R169" s="465" t="s">
        <v>1195</v>
      </c>
      <c r="S169" s="465" t="s">
        <v>68</v>
      </c>
      <c r="T169" s="465">
        <v>1</v>
      </c>
      <c r="U169" s="466" t="s">
        <v>1272</v>
      </c>
      <c r="V169" s="466" t="s">
        <v>1197</v>
      </c>
      <c r="W169" s="465"/>
      <c r="X169" s="470"/>
      <c r="Y169" s="470"/>
      <c r="Z169" s="470"/>
      <c r="AA169" s="470"/>
      <c r="AB169" s="469"/>
      <c r="AC169" s="469"/>
      <c r="AD169" s="469"/>
      <c r="AE169" s="469"/>
      <c r="AF169" s="471"/>
      <c r="AG169" s="469" t="s">
        <v>1198</v>
      </c>
      <c r="AH169" s="1242">
        <f>O169*T169</f>
        <v>2000000</v>
      </c>
      <c r="AI169" s="1242"/>
      <c r="AJ169" s="1242"/>
      <c r="AK169" s="1243"/>
      <c r="AM169" s="879">
        <v>2000000</v>
      </c>
      <c r="AN169" s="880"/>
      <c r="AO169" s="889"/>
      <c r="AP169" s="894"/>
      <c r="AQ169" s="861"/>
      <c r="AR169" s="866"/>
    </row>
    <row r="170" spans="1:44" s="55" customFormat="1" ht="18" customHeight="1">
      <c r="A170" s="1205"/>
      <c r="B170" s="1198"/>
      <c r="C170" s="1270"/>
      <c r="D170" s="1148"/>
      <c r="E170" s="1148"/>
      <c r="F170" s="1148"/>
      <c r="G170" s="1587" t="s">
        <v>1332</v>
      </c>
      <c r="H170" s="1241"/>
      <c r="I170" s="1241"/>
      <c r="J170" s="1241"/>
      <c r="K170" s="1241"/>
      <c r="L170" s="1241"/>
      <c r="M170" s="1241"/>
      <c r="N170" s="468" t="s">
        <v>86</v>
      </c>
      <c r="O170" s="1241">
        <v>204375</v>
      </c>
      <c r="P170" s="1241"/>
      <c r="Q170" s="1241"/>
      <c r="R170" s="473" t="s">
        <v>12</v>
      </c>
      <c r="S170" s="469" t="s">
        <v>68</v>
      </c>
      <c r="T170" s="469">
        <v>12</v>
      </c>
      <c r="U170" s="470" t="s">
        <v>74</v>
      </c>
      <c r="V170" s="470" t="s">
        <v>87</v>
      </c>
      <c r="W170" s="469"/>
      <c r="X170" s="470"/>
      <c r="Y170" s="470"/>
      <c r="Z170" s="470"/>
      <c r="AA170" s="470"/>
      <c r="AB170" s="469"/>
      <c r="AC170" s="469"/>
      <c r="AD170" s="469"/>
      <c r="AE170" s="469"/>
      <c r="AF170" s="471"/>
      <c r="AG170" s="469" t="s">
        <v>1198</v>
      </c>
      <c r="AH170" s="1242">
        <f t="shared" ref="AH170:AH171" si="15">O170*T170+Y170*AD170</f>
        <v>2452500</v>
      </c>
      <c r="AI170" s="1242"/>
      <c r="AJ170" s="1242"/>
      <c r="AK170" s="1243"/>
      <c r="AM170" s="879">
        <v>208500</v>
      </c>
      <c r="AN170" s="880"/>
      <c r="AO170" s="889"/>
      <c r="AP170" s="894"/>
      <c r="AQ170" s="861"/>
      <c r="AR170" s="866"/>
    </row>
    <row r="171" spans="1:44" s="55" customFormat="1" ht="18" customHeight="1">
      <c r="A171" s="1205"/>
      <c r="B171" s="1198"/>
      <c r="C171" s="1270"/>
      <c r="D171" s="1148"/>
      <c r="E171" s="1148"/>
      <c r="F171" s="1148"/>
      <c r="G171" s="1579" t="s">
        <v>1333</v>
      </c>
      <c r="H171" s="1580"/>
      <c r="I171" s="1580"/>
      <c r="J171" s="1580"/>
      <c r="K171" s="1580"/>
      <c r="L171" s="1580"/>
      <c r="M171" s="1580"/>
      <c r="N171" s="493" t="s">
        <v>86</v>
      </c>
      <c r="O171" s="1580">
        <v>302500</v>
      </c>
      <c r="P171" s="1580"/>
      <c r="Q171" s="1580"/>
      <c r="R171" s="492" t="s">
        <v>12</v>
      </c>
      <c r="S171" s="492" t="s">
        <v>68</v>
      </c>
      <c r="T171" s="492">
        <v>2</v>
      </c>
      <c r="U171" s="494" t="s">
        <v>74</v>
      </c>
      <c r="V171" s="494" t="s">
        <v>87</v>
      </c>
      <c r="W171" s="492"/>
      <c r="X171" s="494"/>
      <c r="Y171" s="494"/>
      <c r="Z171" s="494"/>
      <c r="AA171" s="494"/>
      <c r="AB171" s="492"/>
      <c r="AC171" s="492"/>
      <c r="AD171" s="492"/>
      <c r="AE171" s="492"/>
      <c r="AF171" s="577"/>
      <c r="AG171" s="492" t="s">
        <v>1198</v>
      </c>
      <c r="AH171" s="1581">
        <f t="shared" si="15"/>
        <v>605000</v>
      </c>
      <c r="AI171" s="1581"/>
      <c r="AJ171" s="1581"/>
      <c r="AK171" s="1582"/>
      <c r="AM171" s="879"/>
      <c r="AN171" s="880"/>
      <c r="AO171" s="889"/>
      <c r="AP171" s="894"/>
      <c r="AQ171" s="861"/>
      <c r="AR171" s="866"/>
    </row>
    <row r="172" spans="1:44" s="55" customFormat="1" ht="18" customHeight="1">
      <c r="A172" s="1205"/>
      <c r="B172" s="1198"/>
      <c r="C172" s="1270"/>
      <c r="D172" s="1148"/>
      <c r="E172" s="1148"/>
      <c r="F172" s="1148"/>
      <c r="G172" s="1583" t="s">
        <v>1334</v>
      </c>
      <c r="H172" s="1349"/>
      <c r="I172" s="1349"/>
      <c r="J172" s="1349"/>
      <c r="K172" s="1349"/>
      <c r="L172" s="1349"/>
      <c r="M172" s="1349"/>
      <c r="N172" s="464" t="s">
        <v>86</v>
      </c>
      <c r="O172" s="1349">
        <v>900000</v>
      </c>
      <c r="P172" s="1349"/>
      <c r="Q172" s="1349"/>
      <c r="R172" s="465" t="s">
        <v>12</v>
      </c>
      <c r="S172" s="465" t="s">
        <v>1271</v>
      </c>
      <c r="T172" s="465">
        <v>1</v>
      </c>
      <c r="U172" s="466" t="s">
        <v>74</v>
      </c>
      <c r="V172" s="466" t="s">
        <v>87</v>
      </c>
      <c r="W172" s="465"/>
      <c r="X172" s="466"/>
      <c r="Y172" s="466"/>
      <c r="Z172" s="466"/>
      <c r="AA172" s="466"/>
      <c r="AB172" s="465"/>
      <c r="AC172" s="465"/>
      <c r="AD172" s="465"/>
      <c r="AE172" s="465"/>
      <c r="AF172" s="467"/>
      <c r="AG172" s="465" t="s">
        <v>1198</v>
      </c>
      <c r="AH172" s="1536">
        <f>O172*T172+Y172*AD172</f>
        <v>900000</v>
      </c>
      <c r="AI172" s="1536"/>
      <c r="AJ172" s="1536"/>
      <c r="AK172" s="1537"/>
      <c r="AM172" s="879"/>
      <c r="AN172" s="880">
        <v>900000</v>
      </c>
      <c r="AO172" s="889"/>
      <c r="AP172" s="894"/>
      <c r="AQ172" s="861"/>
      <c r="AR172" s="866"/>
    </row>
    <row r="173" spans="1:44" s="55" customFormat="1" ht="18" customHeight="1">
      <c r="A173" s="1205"/>
      <c r="B173" s="1198"/>
      <c r="C173" s="1270"/>
      <c r="D173" s="1148"/>
      <c r="E173" s="1148"/>
      <c r="F173" s="1148"/>
      <c r="G173" s="1590" t="s">
        <v>1335</v>
      </c>
      <c r="H173" s="1584"/>
      <c r="I173" s="1584"/>
      <c r="J173" s="1584"/>
      <c r="K173" s="1584"/>
      <c r="L173" s="1584"/>
      <c r="M173" s="1584"/>
      <c r="N173" s="544" t="s">
        <v>86</v>
      </c>
      <c r="O173" s="1584">
        <v>368000</v>
      </c>
      <c r="P173" s="1584"/>
      <c r="Q173" s="1584"/>
      <c r="R173" s="545" t="s">
        <v>12</v>
      </c>
      <c r="S173" s="545" t="s">
        <v>1271</v>
      </c>
      <c r="T173" s="545">
        <v>5</v>
      </c>
      <c r="U173" s="546" t="s">
        <v>74</v>
      </c>
      <c r="V173" s="546" t="s">
        <v>87</v>
      </c>
      <c r="W173" s="545"/>
      <c r="X173" s="546"/>
      <c r="Y173" s="546"/>
      <c r="Z173" s="546"/>
      <c r="AA173" s="546"/>
      <c r="AB173" s="545"/>
      <c r="AC173" s="545"/>
      <c r="AD173" s="545"/>
      <c r="AE173" s="545"/>
      <c r="AF173" s="547"/>
      <c r="AG173" s="545" t="s">
        <v>1198</v>
      </c>
      <c r="AH173" s="1257">
        <f>O173*T173+Y173*AD173</f>
        <v>1840000</v>
      </c>
      <c r="AI173" s="1257"/>
      <c r="AJ173" s="1257"/>
      <c r="AK173" s="1258"/>
      <c r="AM173" s="879"/>
      <c r="AN173" s="880">
        <v>1840000</v>
      </c>
      <c r="AO173" s="889"/>
      <c r="AP173" s="894"/>
      <c r="AQ173" s="861"/>
      <c r="AR173" s="866"/>
    </row>
    <row r="174" spans="1:44" s="55" customFormat="1" ht="18" customHeight="1">
      <c r="A174" s="1205"/>
      <c r="B174" s="1198"/>
      <c r="C174" s="1270"/>
      <c r="D174" s="1148"/>
      <c r="E174" s="1148"/>
      <c r="F174" s="1148"/>
      <c r="G174" s="1590" t="s">
        <v>1626</v>
      </c>
      <c r="H174" s="1584"/>
      <c r="I174" s="1584"/>
      <c r="J174" s="1584"/>
      <c r="K174" s="1584"/>
      <c r="L174" s="1584"/>
      <c r="M174" s="1584"/>
      <c r="N174" s="544" t="s">
        <v>86</v>
      </c>
      <c r="O174" s="1584">
        <v>220000</v>
      </c>
      <c r="P174" s="1584"/>
      <c r="Q174" s="1584"/>
      <c r="R174" s="545" t="s">
        <v>12</v>
      </c>
      <c r="S174" s="545" t="s">
        <v>251</v>
      </c>
      <c r="T174" s="545">
        <v>1</v>
      </c>
      <c r="U174" s="546" t="s">
        <v>74</v>
      </c>
      <c r="V174" s="546" t="s">
        <v>87</v>
      </c>
      <c r="W174" s="545"/>
      <c r="X174" s="546"/>
      <c r="Y174" s="546"/>
      <c r="Z174" s="546"/>
      <c r="AA174" s="546"/>
      <c r="AB174" s="545"/>
      <c r="AC174" s="545"/>
      <c r="AD174" s="545"/>
      <c r="AE174" s="545"/>
      <c r="AF174" s="547"/>
      <c r="AG174" s="545" t="s">
        <v>1156</v>
      </c>
      <c r="AH174" s="1257">
        <f>O174*T174+Y174*AD174</f>
        <v>220000</v>
      </c>
      <c r="AI174" s="1257"/>
      <c r="AJ174" s="1257"/>
      <c r="AK174" s="1258"/>
      <c r="AM174" s="879"/>
      <c r="AN174" s="880"/>
      <c r="AO174" s="889"/>
      <c r="AP174" s="894"/>
      <c r="AQ174" s="861"/>
      <c r="AR174" s="866"/>
    </row>
    <row r="175" spans="1:44" s="55" customFormat="1" ht="18" customHeight="1">
      <c r="A175" s="1205"/>
      <c r="B175" s="1198"/>
      <c r="C175" s="1270"/>
      <c r="D175" s="1148"/>
      <c r="E175" s="1148"/>
      <c r="F175" s="1148"/>
      <c r="G175" s="1591" t="s">
        <v>1199</v>
      </c>
      <c r="H175" s="1592"/>
      <c r="I175" s="1592"/>
      <c r="J175" s="1592"/>
      <c r="K175" s="1592"/>
      <c r="L175" s="1592"/>
      <c r="M175" s="1592"/>
      <c r="N175" s="1592"/>
      <c r="O175" s="554"/>
      <c r="P175" s="554"/>
      <c r="Q175" s="554"/>
      <c r="R175" s="480"/>
      <c r="S175" s="480"/>
      <c r="T175" s="480"/>
      <c r="U175" s="479"/>
      <c r="V175" s="479"/>
      <c r="W175" s="480"/>
      <c r="X175" s="478"/>
      <c r="Y175" s="479"/>
      <c r="Z175" s="479"/>
      <c r="AA175" s="479"/>
      <c r="AB175" s="480"/>
      <c r="AC175" s="480"/>
      <c r="AD175" s="480"/>
      <c r="AE175" s="480"/>
      <c r="AF175" s="481"/>
      <c r="AG175" s="1253">
        <f>SUM(AH168:AK174)</f>
        <v>10017500</v>
      </c>
      <c r="AH175" s="1253"/>
      <c r="AI175" s="1253"/>
      <c r="AJ175" s="1253"/>
      <c r="AK175" s="1254"/>
      <c r="AM175" s="879"/>
      <c r="AN175" s="880"/>
      <c r="AO175" s="889"/>
      <c r="AP175" s="894"/>
      <c r="AQ175" s="861"/>
      <c r="AR175" s="866"/>
    </row>
    <row r="176" spans="1:44" s="55" customFormat="1" ht="18" customHeight="1">
      <c r="A176" s="1204" t="s">
        <v>119</v>
      </c>
      <c r="B176" s="1197" t="s">
        <v>119</v>
      </c>
      <c r="C176" s="578" t="s">
        <v>1336</v>
      </c>
      <c r="D176" s="579">
        <f>D183+D192+D201+D228+D242+D322+D338+D343+D359+D377+D388+D407+D416+D422+D425+D428+D434+D438</f>
        <v>2098593000</v>
      </c>
      <c r="E176" s="579">
        <f>E177+E183+E192+E201+E228+E242+E322+E338+E388+E343+E359+E377+AU408+E407</f>
        <v>2023523000</v>
      </c>
      <c r="F176" s="579">
        <f>D176-E176</f>
        <v>75070000</v>
      </c>
      <c r="G176" s="580"/>
      <c r="H176" s="581"/>
      <c r="I176" s="581"/>
      <c r="J176" s="581"/>
      <c r="K176" s="581"/>
      <c r="L176" s="581"/>
      <c r="M176" s="581"/>
      <c r="N176" s="582"/>
      <c r="O176" s="583"/>
      <c r="P176" s="583"/>
      <c r="Q176" s="583"/>
      <c r="R176" s="581"/>
      <c r="S176" s="581"/>
      <c r="T176" s="581"/>
      <c r="U176" s="583"/>
      <c r="V176" s="583"/>
      <c r="W176" s="581"/>
      <c r="X176" s="582"/>
      <c r="Y176" s="583"/>
      <c r="Z176" s="583"/>
      <c r="AA176" s="583"/>
      <c r="AB176" s="581"/>
      <c r="AC176" s="581"/>
      <c r="AD176" s="581"/>
      <c r="AE176" s="581"/>
      <c r="AF176" s="584"/>
      <c r="AG176" s="581"/>
      <c r="AH176" s="581"/>
      <c r="AI176" s="581"/>
      <c r="AJ176" s="581"/>
      <c r="AK176" s="585"/>
      <c r="AM176" s="879"/>
      <c r="AN176" s="880"/>
      <c r="AO176" s="889"/>
      <c r="AP176" s="894"/>
      <c r="AQ176" s="861"/>
      <c r="AR176" s="866"/>
    </row>
    <row r="177" spans="1:44" s="55" customFormat="1" ht="18" customHeight="1">
      <c r="A177" s="1205"/>
      <c r="B177" s="1198"/>
      <c r="C177" s="1207" t="s">
        <v>1337</v>
      </c>
      <c r="D177" s="1361">
        <f>AG182</f>
        <v>50000</v>
      </c>
      <c r="E177" s="1147">
        <v>180000</v>
      </c>
      <c r="F177" s="1361">
        <f>D177-E177</f>
        <v>-130000</v>
      </c>
      <c r="G177" s="1528" t="s">
        <v>1338</v>
      </c>
      <c r="H177" s="1529"/>
      <c r="I177" s="1529"/>
      <c r="J177" s="1529"/>
      <c r="K177" s="1529"/>
      <c r="L177" s="1529"/>
      <c r="M177" s="1529"/>
      <c r="N177" s="1529"/>
      <c r="O177" s="1529"/>
      <c r="P177" s="1529"/>
      <c r="Q177" s="1529"/>
      <c r="R177" s="586"/>
      <c r="S177" s="586"/>
      <c r="T177" s="586"/>
      <c r="U177" s="587"/>
      <c r="V177" s="588"/>
      <c r="W177" s="589"/>
      <c r="X177" s="590"/>
      <c r="Y177" s="588"/>
      <c r="Z177" s="588"/>
      <c r="AA177" s="588"/>
      <c r="AB177" s="589"/>
      <c r="AC177" s="589"/>
      <c r="AD177" s="589"/>
      <c r="AE177" s="589"/>
      <c r="AF177" s="591"/>
      <c r="AG177" s="1540">
        <f>AH178</f>
        <v>50000</v>
      </c>
      <c r="AH177" s="1540"/>
      <c r="AI177" s="1540"/>
      <c r="AJ177" s="1540"/>
      <c r="AK177" s="1541"/>
      <c r="AM177" s="879"/>
      <c r="AN177" s="880"/>
      <c r="AO177" s="889"/>
      <c r="AP177" s="894"/>
      <c r="AQ177" s="862"/>
      <c r="AR177" s="867"/>
    </row>
    <row r="178" spans="1:44" s="55" customFormat="1" ht="18" customHeight="1">
      <c r="A178" s="1205"/>
      <c r="B178" s="1198"/>
      <c r="C178" s="1169"/>
      <c r="D178" s="1362"/>
      <c r="E178" s="1148"/>
      <c r="F178" s="1362"/>
      <c r="G178" s="1188" t="s">
        <v>1315</v>
      </c>
      <c r="H178" s="1189"/>
      <c r="I178" s="1189"/>
      <c r="J178" s="1189"/>
      <c r="K178" s="1189"/>
      <c r="L178" s="1189"/>
      <c r="M178" s="1189"/>
      <c r="N178" s="592" t="s">
        <v>1194</v>
      </c>
      <c r="O178" s="1510">
        <v>5000</v>
      </c>
      <c r="P178" s="1510"/>
      <c r="Q178" s="1510"/>
      <c r="R178" s="465" t="s">
        <v>1195</v>
      </c>
      <c r="S178" s="465" t="s">
        <v>68</v>
      </c>
      <c r="T178" s="465">
        <v>10</v>
      </c>
      <c r="U178" s="466" t="s">
        <v>1272</v>
      </c>
      <c r="V178" s="466" t="s">
        <v>1197</v>
      </c>
      <c r="W178" s="465"/>
      <c r="X178" s="1578"/>
      <c r="Y178" s="1578"/>
      <c r="Z178" s="1578"/>
      <c r="AA178" s="1578"/>
      <c r="AB178" s="465"/>
      <c r="AC178" s="465"/>
      <c r="AD178" s="465"/>
      <c r="AE178" s="1350"/>
      <c r="AF178" s="1350"/>
      <c r="AG178" s="465" t="s">
        <v>1198</v>
      </c>
      <c r="AH178" s="1326">
        <f>O178*T178</f>
        <v>50000</v>
      </c>
      <c r="AI178" s="1326"/>
      <c r="AJ178" s="1326"/>
      <c r="AK178" s="1327"/>
      <c r="AM178" s="879"/>
      <c r="AN178" s="880"/>
      <c r="AO178" s="889"/>
      <c r="AP178" s="894"/>
      <c r="AQ178" s="862"/>
      <c r="AR178" s="867"/>
    </row>
    <row r="179" spans="1:44" s="55" customFormat="1" ht="18" customHeight="1">
      <c r="A179" s="1205"/>
      <c r="B179" s="1198"/>
      <c r="C179" s="1169"/>
      <c r="D179" s="1362"/>
      <c r="E179" s="1148"/>
      <c r="F179" s="1362"/>
      <c r="G179" s="1456" t="s">
        <v>1339</v>
      </c>
      <c r="H179" s="1457"/>
      <c r="I179" s="1457"/>
      <c r="J179" s="1457"/>
      <c r="K179" s="1457"/>
      <c r="L179" s="1457"/>
      <c r="M179" s="1457"/>
      <c r="N179" s="1457"/>
      <c r="O179" s="1457"/>
      <c r="P179" s="1457"/>
      <c r="Q179" s="1457"/>
      <c r="R179" s="593"/>
      <c r="S179" s="593"/>
      <c r="T179" s="593"/>
      <c r="U179" s="594"/>
      <c r="V179" s="595"/>
      <c r="W179" s="596"/>
      <c r="X179" s="597"/>
      <c r="Y179" s="595"/>
      <c r="Z179" s="595"/>
      <c r="AA179" s="595"/>
      <c r="AB179" s="596"/>
      <c r="AC179" s="596"/>
      <c r="AD179" s="596"/>
      <c r="AE179" s="596"/>
      <c r="AF179" s="598"/>
      <c r="AG179" s="1458">
        <f>SUM(AH180:AK181)</f>
        <v>0</v>
      </c>
      <c r="AH179" s="1458"/>
      <c r="AI179" s="1458"/>
      <c r="AJ179" s="1458"/>
      <c r="AK179" s="1459"/>
      <c r="AM179" s="879"/>
      <c r="AN179" s="880"/>
      <c r="AO179" s="889"/>
      <c r="AP179" s="894"/>
      <c r="AQ179" s="862"/>
      <c r="AR179" s="867"/>
    </row>
    <row r="180" spans="1:44" s="55" customFormat="1" ht="18" customHeight="1">
      <c r="A180" s="1205"/>
      <c r="B180" s="1198"/>
      <c r="C180" s="1169"/>
      <c r="D180" s="1362"/>
      <c r="E180" s="1148"/>
      <c r="F180" s="1362"/>
      <c r="G180" s="1585"/>
      <c r="H180" s="1586"/>
      <c r="I180" s="1586"/>
      <c r="J180" s="1586"/>
      <c r="K180" s="1586"/>
      <c r="L180" s="1586"/>
      <c r="M180" s="1586"/>
      <c r="N180" s="599"/>
      <c r="O180" s="1569"/>
      <c r="P180" s="1569"/>
      <c r="Q180" s="1569"/>
      <c r="R180" s="600"/>
      <c r="S180" s="600"/>
      <c r="T180" s="600"/>
      <c r="U180" s="601"/>
      <c r="V180" s="601"/>
      <c r="W180" s="600"/>
      <c r="X180" s="1240"/>
      <c r="Y180" s="1240"/>
      <c r="Z180" s="1240"/>
      <c r="AA180" s="1240"/>
      <c r="AB180" s="465"/>
      <c r="AC180" s="465"/>
      <c r="AD180" s="465"/>
      <c r="AE180" s="1350"/>
      <c r="AF180" s="1350"/>
      <c r="AG180" s="602"/>
      <c r="AH180" s="1570"/>
      <c r="AI180" s="1570"/>
      <c r="AJ180" s="1570"/>
      <c r="AK180" s="1571"/>
      <c r="AM180" s="879"/>
      <c r="AN180" s="880"/>
      <c r="AO180" s="889"/>
      <c r="AP180" s="894"/>
      <c r="AQ180" s="862"/>
      <c r="AR180" s="867"/>
    </row>
    <row r="181" spans="1:44" s="55" customFormat="1" ht="18" customHeight="1">
      <c r="A181" s="1205"/>
      <c r="B181" s="1198"/>
      <c r="C181" s="1169"/>
      <c r="D181" s="1362"/>
      <c r="E181" s="1148"/>
      <c r="F181" s="1362"/>
      <c r="G181" s="1572"/>
      <c r="H181" s="1573"/>
      <c r="I181" s="1573"/>
      <c r="J181" s="1573"/>
      <c r="K181" s="1573"/>
      <c r="L181" s="1573"/>
      <c r="M181" s="1573"/>
      <c r="N181" s="603"/>
      <c r="O181" s="1574"/>
      <c r="P181" s="1574"/>
      <c r="Q181" s="1574"/>
      <c r="R181" s="604"/>
      <c r="S181" s="604"/>
      <c r="T181" s="604"/>
      <c r="U181" s="605"/>
      <c r="V181" s="605"/>
      <c r="W181" s="604"/>
      <c r="X181" s="1347"/>
      <c r="Y181" s="1347"/>
      <c r="Z181" s="1347"/>
      <c r="AA181" s="1347"/>
      <c r="AB181" s="564"/>
      <c r="AC181" s="564"/>
      <c r="AD181" s="564"/>
      <c r="AE181" s="1575"/>
      <c r="AF181" s="1575"/>
      <c r="AG181" s="564"/>
      <c r="AH181" s="1576"/>
      <c r="AI181" s="1576"/>
      <c r="AJ181" s="1576"/>
      <c r="AK181" s="1577"/>
      <c r="AM181" s="879"/>
      <c r="AN181" s="880"/>
      <c r="AO181" s="889"/>
      <c r="AP181" s="894"/>
      <c r="AQ181" s="862"/>
      <c r="AR181" s="867"/>
    </row>
    <row r="182" spans="1:44" s="55" customFormat="1" ht="18" customHeight="1">
      <c r="A182" s="1205"/>
      <c r="B182" s="1198"/>
      <c r="C182" s="1173"/>
      <c r="D182" s="1439"/>
      <c r="E182" s="1149"/>
      <c r="F182" s="1439"/>
      <c r="G182" s="1251" t="s">
        <v>1199</v>
      </c>
      <c r="H182" s="1252"/>
      <c r="I182" s="1252"/>
      <c r="J182" s="1252"/>
      <c r="K182" s="1252"/>
      <c r="L182" s="1252"/>
      <c r="M182" s="1252"/>
      <c r="N182" s="1252"/>
      <c r="O182" s="479"/>
      <c r="P182" s="479"/>
      <c r="Q182" s="479"/>
      <c r="R182" s="480"/>
      <c r="S182" s="480"/>
      <c r="T182" s="480"/>
      <c r="U182" s="479"/>
      <c r="V182" s="479"/>
      <c r="W182" s="480"/>
      <c r="X182" s="478"/>
      <c r="Y182" s="479"/>
      <c r="Z182" s="479"/>
      <c r="AA182" s="479"/>
      <c r="AB182" s="480"/>
      <c r="AC182" s="480"/>
      <c r="AD182" s="480"/>
      <c r="AE182" s="480"/>
      <c r="AF182" s="481"/>
      <c r="AG182" s="1253">
        <f>AG177</f>
        <v>50000</v>
      </c>
      <c r="AH182" s="1253"/>
      <c r="AI182" s="1253"/>
      <c r="AJ182" s="1253"/>
      <c r="AK182" s="1254"/>
      <c r="AM182" s="879"/>
      <c r="AN182" s="880"/>
      <c r="AO182" s="889"/>
      <c r="AP182" s="894"/>
      <c r="AQ182" s="862"/>
      <c r="AR182" s="867"/>
    </row>
    <row r="183" spans="1:44" s="55" customFormat="1" ht="18" customHeight="1">
      <c r="A183" s="1205"/>
      <c r="B183" s="1198"/>
      <c r="C183" s="1207" t="s">
        <v>1340</v>
      </c>
      <c r="D183" s="1361">
        <f>ROUNDUP(AG188,-3)</f>
        <v>7548000</v>
      </c>
      <c r="E183" s="1147">
        <v>2420000</v>
      </c>
      <c r="F183" s="1361">
        <f>D183-E183</f>
        <v>5128000</v>
      </c>
      <c r="G183" s="1528" t="s">
        <v>1341</v>
      </c>
      <c r="H183" s="1529"/>
      <c r="I183" s="1529"/>
      <c r="J183" s="1529"/>
      <c r="K183" s="1529"/>
      <c r="L183" s="1529"/>
      <c r="M183" s="1529"/>
      <c r="N183" s="1529"/>
      <c r="O183" s="1529"/>
      <c r="P183" s="1529"/>
      <c r="Q183" s="1529"/>
      <c r="R183" s="586"/>
      <c r="S183" s="586"/>
      <c r="T183" s="586"/>
      <c r="U183" s="587"/>
      <c r="V183" s="588"/>
      <c r="W183" s="589"/>
      <c r="X183" s="590"/>
      <c r="Y183" s="588"/>
      <c r="Z183" s="588"/>
      <c r="AA183" s="588"/>
      <c r="AB183" s="589"/>
      <c r="AC183" s="589"/>
      <c r="AD183" s="589"/>
      <c r="AE183" s="589"/>
      <c r="AF183" s="591"/>
      <c r="AG183" s="1540">
        <f>SUM(AH184:AK187)</f>
        <v>7548000</v>
      </c>
      <c r="AH183" s="1540"/>
      <c r="AI183" s="1540"/>
      <c r="AJ183" s="1540"/>
      <c r="AK183" s="1541"/>
      <c r="AM183" s="879"/>
      <c r="AN183" s="880"/>
      <c r="AO183" s="889"/>
      <c r="AP183" s="894"/>
      <c r="AQ183" s="862"/>
      <c r="AR183" s="867"/>
    </row>
    <row r="184" spans="1:44" s="55" customFormat="1" ht="18" customHeight="1">
      <c r="A184" s="1205"/>
      <c r="B184" s="1198"/>
      <c r="C184" s="1169"/>
      <c r="D184" s="1362"/>
      <c r="E184" s="1148"/>
      <c r="F184" s="1362"/>
      <c r="G184" s="1188" t="s">
        <v>1342</v>
      </c>
      <c r="H184" s="1189"/>
      <c r="I184" s="1189"/>
      <c r="J184" s="1189"/>
      <c r="K184" s="1189"/>
      <c r="L184" s="1189"/>
      <c r="M184" s="1189"/>
      <c r="N184" s="592" t="s">
        <v>86</v>
      </c>
      <c r="O184" s="1510">
        <v>119000</v>
      </c>
      <c r="P184" s="1510"/>
      <c r="Q184" s="1510"/>
      <c r="R184" s="606" t="s">
        <v>12</v>
      </c>
      <c r="S184" s="606" t="s">
        <v>68</v>
      </c>
      <c r="T184" s="606">
        <v>12</v>
      </c>
      <c r="U184" s="607" t="s">
        <v>1272</v>
      </c>
      <c r="V184" s="607" t="s">
        <v>1197</v>
      </c>
      <c r="W184" s="607"/>
      <c r="X184" s="464"/>
      <c r="Y184" s="1349"/>
      <c r="Z184" s="1349"/>
      <c r="AA184" s="1349"/>
      <c r="AB184" s="465"/>
      <c r="AC184" s="465"/>
      <c r="AD184" s="465"/>
      <c r="AE184" s="465"/>
      <c r="AF184" s="467"/>
      <c r="AG184" s="608" t="s">
        <v>1198</v>
      </c>
      <c r="AH184" s="1326">
        <f>O184*T184</f>
        <v>1428000</v>
      </c>
      <c r="AI184" s="1326"/>
      <c r="AJ184" s="1326"/>
      <c r="AK184" s="1327"/>
      <c r="AM184" s="879"/>
      <c r="AN184" s="880"/>
      <c r="AO184" s="889"/>
      <c r="AP184" s="894"/>
      <c r="AQ184" s="862"/>
      <c r="AR184" s="867"/>
    </row>
    <row r="185" spans="1:44" s="55" customFormat="1" ht="18" customHeight="1">
      <c r="A185" s="1205"/>
      <c r="B185" s="1198"/>
      <c r="C185" s="1169"/>
      <c r="D185" s="1362"/>
      <c r="E185" s="1148"/>
      <c r="F185" s="1362"/>
      <c r="G185" s="1188" t="s">
        <v>1343</v>
      </c>
      <c r="H185" s="1189"/>
      <c r="I185" s="1189"/>
      <c r="J185" s="1189"/>
      <c r="K185" s="1189"/>
      <c r="L185" s="1189"/>
      <c r="M185" s="1189"/>
      <c r="N185" s="592" t="s">
        <v>86</v>
      </c>
      <c r="O185" s="1510">
        <v>1000000</v>
      </c>
      <c r="P185" s="1510"/>
      <c r="Q185" s="1510"/>
      <c r="R185" s="606" t="s">
        <v>12</v>
      </c>
      <c r="S185" s="606" t="s">
        <v>68</v>
      </c>
      <c r="T185" s="606">
        <v>1</v>
      </c>
      <c r="U185" s="607" t="s">
        <v>1272</v>
      </c>
      <c r="V185" s="607" t="s">
        <v>1197</v>
      </c>
      <c r="W185" s="607"/>
      <c r="X185" s="464"/>
      <c r="Y185" s="1349"/>
      <c r="Z185" s="1349"/>
      <c r="AA185" s="1349"/>
      <c r="AB185" s="465"/>
      <c r="AC185" s="465"/>
      <c r="AD185" s="465"/>
      <c r="AE185" s="465"/>
      <c r="AF185" s="467"/>
      <c r="AG185" s="608" t="s">
        <v>1198</v>
      </c>
      <c r="AH185" s="1326">
        <f>O185*T185</f>
        <v>1000000</v>
      </c>
      <c r="AI185" s="1326"/>
      <c r="AJ185" s="1326"/>
      <c r="AK185" s="1327"/>
      <c r="AM185" s="879"/>
      <c r="AN185" s="880"/>
      <c r="AO185" s="889"/>
      <c r="AP185" s="894"/>
      <c r="AQ185" s="862"/>
      <c r="AR185" s="867"/>
    </row>
    <row r="186" spans="1:44" s="55" customFormat="1" ht="18" customHeight="1">
      <c r="A186" s="1205"/>
      <c r="B186" s="1198"/>
      <c r="C186" s="1169"/>
      <c r="D186" s="1362"/>
      <c r="E186" s="1148"/>
      <c r="F186" s="1362"/>
      <c r="G186" s="1188" t="s">
        <v>1344</v>
      </c>
      <c r="H186" s="1189"/>
      <c r="I186" s="1189"/>
      <c r="J186" s="1189"/>
      <c r="K186" s="1189"/>
      <c r="L186" s="1189"/>
      <c r="M186" s="1189"/>
      <c r="N186" s="592" t="s">
        <v>86</v>
      </c>
      <c r="O186" s="1510">
        <v>120000</v>
      </c>
      <c r="P186" s="1510"/>
      <c r="Q186" s="1510"/>
      <c r="R186" s="606" t="s">
        <v>12</v>
      </c>
      <c r="S186" s="606" t="s">
        <v>68</v>
      </c>
      <c r="T186" s="606">
        <v>1</v>
      </c>
      <c r="U186" s="607" t="s">
        <v>1272</v>
      </c>
      <c r="V186" s="607" t="s">
        <v>1197</v>
      </c>
      <c r="W186" s="607"/>
      <c r="X186" s="464"/>
      <c r="Y186" s="1349"/>
      <c r="Z186" s="1349"/>
      <c r="AA186" s="1349"/>
      <c r="AB186" s="465"/>
      <c r="AC186" s="465"/>
      <c r="AD186" s="465"/>
      <c r="AE186" s="465"/>
      <c r="AF186" s="467"/>
      <c r="AG186" s="608" t="s">
        <v>1198</v>
      </c>
      <c r="AH186" s="1326">
        <f>O186*T186</f>
        <v>120000</v>
      </c>
      <c r="AI186" s="1326"/>
      <c r="AJ186" s="1326"/>
      <c r="AK186" s="1327"/>
      <c r="AM186" s="879"/>
      <c r="AN186" s="880"/>
      <c r="AO186" s="889"/>
      <c r="AP186" s="894"/>
      <c r="AQ186" s="862"/>
      <c r="AR186" s="867"/>
    </row>
    <row r="187" spans="1:44" s="55" customFormat="1" ht="18" customHeight="1">
      <c r="A187" s="1205"/>
      <c r="B187" s="1198"/>
      <c r="C187" s="1169"/>
      <c r="D187" s="1362"/>
      <c r="E187" s="1148"/>
      <c r="F187" s="1362"/>
      <c r="G187" s="1188" t="s">
        <v>1345</v>
      </c>
      <c r="H187" s="1189"/>
      <c r="I187" s="1189"/>
      <c r="J187" s="1189"/>
      <c r="K187" s="1189"/>
      <c r="L187" s="1189"/>
      <c r="M187" s="1189"/>
      <c r="N187" s="592" t="s">
        <v>86</v>
      </c>
      <c r="O187" s="1510">
        <v>5000000</v>
      </c>
      <c r="P187" s="1510"/>
      <c r="Q187" s="1510"/>
      <c r="R187" s="606" t="s">
        <v>12</v>
      </c>
      <c r="S187" s="606" t="s">
        <v>68</v>
      </c>
      <c r="T187" s="606">
        <v>1</v>
      </c>
      <c r="U187" s="607" t="s">
        <v>1272</v>
      </c>
      <c r="V187" s="607" t="s">
        <v>1197</v>
      </c>
      <c r="W187" s="607"/>
      <c r="X187" s="464"/>
      <c r="Y187" s="1349"/>
      <c r="Z187" s="1349"/>
      <c r="AA187" s="1349"/>
      <c r="AB187" s="465"/>
      <c r="AC187" s="465"/>
      <c r="AD187" s="465"/>
      <c r="AE187" s="465"/>
      <c r="AF187" s="467"/>
      <c r="AG187" s="608" t="s">
        <v>1198</v>
      </c>
      <c r="AH187" s="1326">
        <f>O187*T187</f>
        <v>5000000</v>
      </c>
      <c r="AI187" s="1326"/>
      <c r="AJ187" s="1326"/>
      <c r="AK187" s="1327"/>
      <c r="AM187" s="879"/>
      <c r="AN187" s="880"/>
      <c r="AO187" s="889"/>
      <c r="AP187" s="894"/>
      <c r="AQ187" s="862"/>
      <c r="AR187" s="867"/>
    </row>
    <row r="188" spans="1:44" s="55" customFormat="1" ht="18" customHeight="1" thickBot="1">
      <c r="A188" s="1206"/>
      <c r="B188" s="1199"/>
      <c r="C188" s="1170"/>
      <c r="D188" s="1556"/>
      <c r="E188" s="1167"/>
      <c r="F188" s="1556"/>
      <c r="G188" s="1554" t="s">
        <v>1199</v>
      </c>
      <c r="H188" s="1555"/>
      <c r="I188" s="1555"/>
      <c r="J188" s="1555"/>
      <c r="K188" s="1555"/>
      <c r="L188" s="1555"/>
      <c r="M188" s="1555"/>
      <c r="N188" s="1555"/>
      <c r="O188" s="517"/>
      <c r="P188" s="517"/>
      <c r="Q188" s="517"/>
      <c r="R188" s="518"/>
      <c r="S188" s="518"/>
      <c r="T188" s="518"/>
      <c r="U188" s="517"/>
      <c r="V188" s="517"/>
      <c r="W188" s="518"/>
      <c r="X188" s="516"/>
      <c r="Y188" s="517"/>
      <c r="Z188" s="517"/>
      <c r="AA188" s="517"/>
      <c r="AB188" s="518"/>
      <c r="AC188" s="518"/>
      <c r="AD188" s="518"/>
      <c r="AE188" s="518"/>
      <c r="AF188" s="519"/>
      <c r="AG188" s="1449">
        <f>AG183</f>
        <v>7548000</v>
      </c>
      <c r="AH188" s="1449"/>
      <c r="AI188" s="1449"/>
      <c r="AJ188" s="1449"/>
      <c r="AK188" s="1450"/>
      <c r="AM188" s="879"/>
      <c r="AN188" s="880"/>
      <c r="AO188" s="889"/>
      <c r="AP188" s="894"/>
      <c r="AQ188" s="862"/>
      <c r="AR188" s="867"/>
    </row>
    <row r="189" spans="1:44" s="52" customFormat="1" ht="18" customHeight="1" thickBot="1">
      <c r="A189" s="1176" t="s">
        <v>276</v>
      </c>
      <c r="B189" s="1176"/>
      <c r="C189" s="1176"/>
      <c r="D189" s="1176"/>
      <c r="E189" s="1176"/>
      <c r="F189" s="1176"/>
      <c r="G189" s="1177"/>
      <c r="H189" s="1177"/>
      <c r="I189" s="1177"/>
      <c r="J189" s="1177"/>
      <c r="K189" s="1177"/>
      <c r="L189" s="1177"/>
      <c r="M189" s="1177"/>
      <c r="N189" s="1177"/>
      <c r="O189" s="1177"/>
      <c r="P189" s="1177"/>
      <c r="Q189" s="1177"/>
      <c r="R189" s="1177"/>
      <c r="S189" s="1177"/>
      <c r="T189" s="1177"/>
      <c r="U189" s="1177"/>
      <c r="V189" s="1177"/>
      <c r="W189" s="1177"/>
      <c r="X189" s="1177"/>
      <c r="Y189" s="1177"/>
      <c r="Z189" s="1177"/>
      <c r="AA189" s="1177"/>
      <c r="AB189" s="1177"/>
      <c r="AC189" s="1177"/>
      <c r="AD189" s="1177"/>
      <c r="AE189" s="1177"/>
      <c r="AF189" s="1177"/>
      <c r="AG189" s="1177"/>
      <c r="AH189" s="1177"/>
      <c r="AI189" s="1177"/>
      <c r="AJ189" s="1177"/>
      <c r="AK189" s="1177"/>
      <c r="AM189" s="875"/>
      <c r="AN189" s="876"/>
      <c r="AO189" s="887"/>
      <c r="AP189" s="892"/>
      <c r="AQ189" s="861"/>
      <c r="AR189" s="864"/>
    </row>
    <row r="190" spans="1:44" ht="18" customHeight="1">
      <c r="A190" s="1160" t="s">
        <v>1142</v>
      </c>
      <c r="B190" s="1161"/>
      <c r="C190" s="1161"/>
      <c r="D190" s="1161"/>
      <c r="E190" s="1161"/>
      <c r="F190" s="1162"/>
      <c r="G190" s="453"/>
      <c r="H190" s="453"/>
      <c r="I190" s="453"/>
      <c r="J190" s="453"/>
      <c r="K190" s="453"/>
      <c r="L190" s="453"/>
      <c r="M190" s="453"/>
      <c r="N190" s="454"/>
      <c r="O190" s="453"/>
      <c r="P190" s="453"/>
      <c r="Q190" s="453"/>
      <c r="R190" s="455"/>
      <c r="S190" s="455"/>
      <c r="T190" s="455"/>
      <c r="U190" s="453"/>
      <c r="V190" s="453"/>
      <c r="W190" s="455"/>
      <c r="X190" s="454"/>
      <c r="Y190" s="453"/>
      <c r="Z190" s="453"/>
      <c r="AA190" s="453"/>
      <c r="AB190" s="455"/>
      <c r="AC190" s="455"/>
      <c r="AD190" s="455"/>
      <c r="AE190" s="455"/>
      <c r="AF190" s="456"/>
      <c r="AG190" s="455"/>
      <c r="AH190" s="453"/>
      <c r="AI190" s="453"/>
      <c r="AJ190" s="453"/>
      <c r="AK190" s="457"/>
      <c r="AL190" s="55"/>
      <c r="AM190" s="879"/>
      <c r="AN190" s="880"/>
      <c r="AO190" s="889"/>
      <c r="AP190" s="894"/>
      <c r="AQ190" s="861"/>
      <c r="AR190" s="865"/>
    </row>
    <row r="191" spans="1:44" ht="30" customHeight="1">
      <c r="A191" s="71" t="s">
        <v>6</v>
      </c>
      <c r="B191" s="54" t="s">
        <v>7</v>
      </c>
      <c r="C191" s="458" t="s">
        <v>8</v>
      </c>
      <c r="D191" s="104" t="s">
        <v>440</v>
      </c>
      <c r="E191" s="104" t="s">
        <v>435</v>
      </c>
      <c r="F191" s="459" t="s">
        <v>51</v>
      </c>
      <c r="G191" s="1163" t="s">
        <v>1145</v>
      </c>
      <c r="H191" s="1164"/>
      <c r="I191" s="1164"/>
      <c r="J191" s="1164"/>
      <c r="K191" s="1164"/>
      <c r="L191" s="1164"/>
      <c r="M191" s="1164"/>
      <c r="N191" s="1164"/>
      <c r="O191" s="1164"/>
      <c r="P191" s="1164"/>
      <c r="Q191" s="1164"/>
      <c r="R191" s="1164"/>
      <c r="S191" s="1164"/>
      <c r="T191" s="1164"/>
      <c r="U191" s="1164"/>
      <c r="V191" s="1164"/>
      <c r="W191" s="1164"/>
      <c r="X191" s="1164"/>
      <c r="Y191" s="1164"/>
      <c r="Z191" s="1164"/>
      <c r="AA191" s="1164"/>
      <c r="AB191" s="1164"/>
      <c r="AC191" s="1164"/>
      <c r="AD191" s="1164"/>
      <c r="AE191" s="1164"/>
      <c r="AF191" s="1164"/>
      <c r="AG191" s="1164"/>
      <c r="AH191" s="1164"/>
      <c r="AI191" s="1164"/>
      <c r="AJ191" s="1164"/>
      <c r="AK191" s="1165"/>
      <c r="AQ191" s="861"/>
      <c r="AR191" s="865"/>
    </row>
    <row r="192" spans="1:44" s="55" customFormat="1" ht="20.100000000000001" customHeight="1">
      <c r="A192" s="1153" t="s">
        <v>119</v>
      </c>
      <c r="B192" s="1150" t="s">
        <v>119</v>
      </c>
      <c r="C192" s="1207" t="s">
        <v>1346</v>
      </c>
      <c r="D192" s="1147">
        <f>ROUNDUP(AG200,-3)</f>
        <v>132634000</v>
      </c>
      <c r="E192" s="1147">
        <v>148335000</v>
      </c>
      <c r="F192" s="1147">
        <f>D192-E192</f>
        <v>-15701000</v>
      </c>
      <c r="G192" s="1528" t="s">
        <v>1347</v>
      </c>
      <c r="H192" s="1529"/>
      <c r="I192" s="1529"/>
      <c r="J192" s="1529"/>
      <c r="K192" s="1529"/>
      <c r="L192" s="1529"/>
      <c r="M192" s="1529"/>
      <c r="N192" s="1529"/>
      <c r="O192" s="1529"/>
      <c r="P192" s="1529"/>
      <c r="Q192" s="1529"/>
      <c r="R192" s="586"/>
      <c r="S192" s="586"/>
      <c r="T192" s="586"/>
      <c r="U192" s="587"/>
      <c r="V192" s="588"/>
      <c r="W192" s="589"/>
      <c r="X192" s="590"/>
      <c r="Y192" s="588"/>
      <c r="Z192" s="588"/>
      <c r="AA192" s="588"/>
      <c r="AB192" s="589"/>
      <c r="AC192" s="589"/>
      <c r="AD192" s="589"/>
      <c r="AE192" s="589"/>
      <c r="AF192" s="591"/>
      <c r="AG192" s="1540">
        <f>SUM(AH193:AK194)</f>
        <v>618000</v>
      </c>
      <c r="AH192" s="1540"/>
      <c r="AI192" s="1540"/>
      <c r="AJ192" s="1540"/>
      <c r="AK192" s="1541"/>
      <c r="AM192" s="879"/>
      <c r="AN192" s="880"/>
      <c r="AO192" s="889"/>
      <c r="AP192" s="894"/>
      <c r="AQ192" s="862"/>
      <c r="AR192" s="867"/>
    </row>
    <row r="193" spans="1:44" s="55" customFormat="1" ht="20.100000000000001" customHeight="1">
      <c r="A193" s="1154"/>
      <c r="B193" s="1151"/>
      <c r="C193" s="1169"/>
      <c r="D193" s="1148"/>
      <c r="E193" s="1148"/>
      <c r="F193" s="1148"/>
      <c r="G193" s="1414" t="s">
        <v>1348</v>
      </c>
      <c r="H193" s="1415"/>
      <c r="I193" s="1415"/>
      <c r="J193" s="1415"/>
      <c r="K193" s="1415"/>
      <c r="L193" s="1415"/>
      <c r="M193" s="1415"/>
      <c r="N193" s="609" t="s">
        <v>1194</v>
      </c>
      <c r="O193" s="1190">
        <v>59000</v>
      </c>
      <c r="P193" s="1190"/>
      <c r="Q193" s="1190"/>
      <c r="R193" s="610" t="s">
        <v>1195</v>
      </c>
      <c r="S193" s="610" t="s">
        <v>1271</v>
      </c>
      <c r="T193" s="610">
        <v>2</v>
      </c>
      <c r="U193" s="611" t="s">
        <v>1349</v>
      </c>
      <c r="V193" s="611" t="s">
        <v>1197</v>
      </c>
      <c r="W193" s="611"/>
      <c r="X193" s="464"/>
      <c r="Y193" s="1349"/>
      <c r="Z193" s="1349"/>
      <c r="AA193" s="1349"/>
      <c r="AB193" s="465"/>
      <c r="AC193" s="465"/>
      <c r="AD193" s="612"/>
      <c r="AE193" s="465"/>
      <c r="AF193" s="467"/>
      <c r="AG193" s="465" t="s">
        <v>1198</v>
      </c>
      <c r="AH193" s="1326">
        <f>O193*T193</f>
        <v>118000</v>
      </c>
      <c r="AI193" s="1326"/>
      <c r="AJ193" s="1326"/>
      <c r="AK193" s="1327"/>
      <c r="AM193" s="879"/>
      <c r="AN193" s="880"/>
      <c r="AO193" s="889">
        <v>39000</v>
      </c>
      <c r="AP193" s="894"/>
      <c r="AQ193" s="862"/>
      <c r="AR193" s="867" t="s">
        <v>1629</v>
      </c>
    </row>
    <row r="194" spans="1:44" s="55" customFormat="1" ht="20.100000000000001" customHeight="1">
      <c r="A194" s="1154"/>
      <c r="B194" s="1151"/>
      <c r="C194" s="1169"/>
      <c r="D194" s="1148"/>
      <c r="E194" s="1148"/>
      <c r="F194" s="1148"/>
      <c r="G194" s="1238" t="s">
        <v>1350</v>
      </c>
      <c r="H194" s="1239"/>
      <c r="I194" s="1239"/>
      <c r="J194" s="1239"/>
      <c r="K194" s="1239"/>
      <c r="L194" s="1239"/>
      <c r="M194" s="1239"/>
      <c r="N194" s="468" t="s">
        <v>1194</v>
      </c>
      <c r="O194" s="1463">
        <v>250000</v>
      </c>
      <c r="P194" s="1463"/>
      <c r="Q194" s="1463"/>
      <c r="R194" s="469" t="s">
        <v>1195</v>
      </c>
      <c r="S194" s="469" t="s">
        <v>68</v>
      </c>
      <c r="T194" s="465">
        <v>2</v>
      </c>
      <c r="U194" s="470" t="s">
        <v>1272</v>
      </c>
      <c r="V194" s="470" t="s">
        <v>1197</v>
      </c>
      <c r="W194" s="470"/>
      <c r="X194" s="464"/>
      <c r="Y194" s="1241"/>
      <c r="Z194" s="1241"/>
      <c r="AA194" s="1241"/>
      <c r="AB194" s="465"/>
      <c r="AC194" s="465"/>
      <c r="AD194" s="465"/>
      <c r="AE194" s="465"/>
      <c r="AF194" s="467"/>
      <c r="AG194" s="465" t="s">
        <v>1198</v>
      </c>
      <c r="AH194" s="1242">
        <f>O194*T194</f>
        <v>500000</v>
      </c>
      <c r="AI194" s="1242"/>
      <c r="AJ194" s="1242"/>
      <c r="AK194" s="1243"/>
      <c r="AM194" s="879"/>
      <c r="AN194" s="880"/>
      <c r="AO194" s="889">
        <v>416300</v>
      </c>
      <c r="AP194" s="894"/>
      <c r="AQ194" s="862">
        <v>83700</v>
      </c>
      <c r="AR194" s="867" t="s">
        <v>1597</v>
      </c>
    </row>
    <row r="195" spans="1:44" s="55" customFormat="1" ht="20.100000000000001" customHeight="1">
      <c r="A195" s="1154"/>
      <c r="B195" s="1151"/>
      <c r="C195" s="1169"/>
      <c r="D195" s="1148"/>
      <c r="E195" s="1148"/>
      <c r="F195" s="1148"/>
      <c r="G195" s="1456" t="s">
        <v>1351</v>
      </c>
      <c r="H195" s="1457"/>
      <c r="I195" s="1457"/>
      <c r="J195" s="1457"/>
      <c r="K195" s="1457"/>
      <c r="L195" s="1457"/>
      <c r="M195" s="1457"/>
      <c r="N195" s="1457"/>
      <c r="O195" s="1457"/>
      <c r="P195" s="1457"/>
      <c r="Q195" s="1457"/>
      <c r="R195" s="593"/>
      <c r="S195" s="593"/>
      <c r="T195" s="593"/>
      <c r="U195" s="594"/>
      <c r="V195" s="595"/>
      <c r="W195" s="596"/>
      <c r="X195" s="597"/>
      <c r="Y195" s="595"/>
      <c r="Z195" s="595"/>
      <c r="AA195" s="595"/>
      <c r="AB195" s="596"/>
      <c r="AC195" s="596"/>
      <c r="AD195" s="596"/>
      <c r="AE195" s="596"/>
      <c r="AF195" s="598"/>
      <c r="AG195" s="1458">
        <f>SUM(AH196:AK199)</f>
        <v>132016000</v>
      </c>
      <c r="AH195" s="1458"/>
      <c r="AI195" s="1458"/>
      <c r="AJ195" s="1458"/>
      <c r="AK195" s="1459"/>
      <c r="AM195" s="879"/>
      <c r="AN195" s="880"/>
      <c r="AO195" s="889"/>
      <c r="AP195" s="894"/>
      <c r="AQ195" s="862"/>
      <c r="AR195" s="867"/>
    </row>
    <row r="196" spans="1:44" s="55" customFormat="1" ht="20.100000000000001" customHeight="1">
      <c r="A196" s="1154"/>
      <c r="B196" s="1151"/>
      <c r="C196" s="1169"/>
      <c r="D196" s="1148"/>
      <c r="E196" s="1148"/>
      <c r="F196" s="1148"/>
      <c r="G196" s="1414" t="s">
        <v>1352</v>
      </c>
      <c r="H196" s="1415"/>
      <c r="I196" s="1415"/>
      <c r="J196" s="1415"/>
      <c r="K196" s="1415"/>
      <c r="L196" s="1415"/>
      <c r="M196" s="1415"/>
      <c r="N196" s="609" t="s">
        <v>86</v>
      </c>
      <c r="O196" s="1190">
        <v>3500</v>
      </c>
      <c r="P196" s="1190"/>
      <c r="Q196" s="1190"/>
      <c r="R196" s="610" t="s">
        <v>1195</v>
      </c>
      <c r="S196" s="610" t="s">
        <v>68</v>
      </c>
      <c r="T196" s="613">
        <v>68</v>
      </c>
      <c r="U196" s="611" t="s">
        <v>1353</v>
      </c>
      <c r="V196" s="610" t="s">
        <v>68</v>
      </c>
      <c r="W196" s="1324">
        <v>237</v>
      </c>
      <c r="X196" s="1324"/>
      <c r="Y196" s="614" t="s">
        <v>1354</v>
      </c>
      <c r="Z196" s="614" t="s">
        <v>1197</v>
      </c>
      <c r="AA196" s="614"/>
      <c r="AB196" s="613"/>
      <c r="AC196" s="613"/>
      <c r="AD196" s="613"/>
      <c r="AE196" s="613"/>
      <c r="AF196" s="615"/>
      <c r="AG196" s="613" t="s">
        <v>1198</v>
      </c>
      <c r="AH196" s="1192">
        <f>O196*T196*W196</f>
        <v>56406000</v>
      </c>
      <c r="AI196" s="1192"/>
      <c r="AJ196" s="1192"/>
      <c r="AK196" s="1193"/>
      <c r="AM196" s="879"/>
      <c r="AN196" s="880"/>
      <c r="AO196" s="889"/>
      <c r="AP196" s="894"/>
      <c r="AQ196" s="862"/>
      <c r="AR196" s="867"/>
    </row>
    <row r="197" spans="1:44" s="55" customFormat="1" ht="20.100000000000001" customHeight="1">
      <c r="A197" s="1154"/>
      <c r="B197" s="1151"/>
      <c r="C197" s="1169"/>
      <c r="D197" s="1148"/>
      <c r="E197" s="1148"/>
      <c r="F197" s="1148"/>
      <c r="G197" s="1567" t="s">
        <v>1355</v>
      </c>
      <c r="H197" s="1568"/>
      <c r="I197" s="1568"/>
      <c r="J197" s="1568"/>
      <c r="K197" s="1568"/>
      <c r="L197" s="1568"/>
      <c r="M197" s="1568"/>
      <c r="N197" s="609" t="s">
        <v>86</v>
      </c>
      <c r="O197" s="1190">
        <v>4000</v>
      </c>
      <c r="P197" s="1190"/>
      <c r="Q197" s="1190"/>
      <c r="R197" s="610" t="s">
        <v>1195</v>
      </c>
      <c r="S197" s="610" t="s">
        <v>68</v>
      </c>
      <c r="T197" s="613">
        <v>50</v>
      </c>
      <c r="U197" s="611" t="s">
        <v>1353</v>
      </c>
      <c r="V197" s="610" t="s">
        <v>68</v>
      </c>
      <c r="W197" s="1324">
        <v>264</v>
      </c>
      <c r="X197" s="1324"/>
      <c r="Y197" s="614" t="s">
        <v>1354</v>
      </c>
      <c r="Z197" s="614" t="s">
        <v>1197</v>
      </c>
      <c r="AA197" s="616"/>
      <c r="AB197" s="617"/>
      <c r="AC197" s="617"/>
      <c r="AD197" s="617"/>
      <c r="AE197" s="617"/>
      <c r="AF197" s="618"/>
      <c r="AG197" s="617" t="s">
        <v>1198</v>
      </c>
      <c r="AH197" s="1454">
        <f>O197*T197*W197</f>
        <v>52800000</v>
      </c>
      <c r="AI197" s="1454"/>
      <c r="AJ197" s="1454"/>
      <c r="AK197" s="1455"/>
      <c r="AM197" s="879"/>
      <c r="AN197" s="880"/>
      <c r="AO197" s="889"/>
      <c r="AP197" s="894"/>
      <c r="AQ197" s="862"/>
      <c r="AR197" s="867"/>
    </row>
    <row r="198" spans="1:44" s="55" customFormat="1" ht="20.100000000000001" customHeight="1">
      <c r="A198" s="1154"/>
      <c r="B198" s="1151"/>
      <c r="C198" s="1169"/>
      <c r="D198" s="1148"/>
      <c r="E198" s="1148"/>
      <c r="F198" s="1148"/>
      <c r="G198" s="1567" t="s">
        <v>1356</v>
      </c>
      <c r="H198" s="1568"/>
      <c r="I198" s="1568"/>
      <c r="J198" s="1568"/>
      <c r="K198" s="1568"/>
      <c r="L198" s="1568"/>
      <c r="M198" s="1568"/>
      <c r="N198" s="619" t="s">
        <v>86</v>
      </c>
      <c r="O198" s="1547">
        <v>4000</v>
      </c>
      <c r="P198" s="1547"/>
      <c r="Q198" s="1547"/>
      <c r="R198" s="620" t="s">
        <v>1195</v>
      </c>
      <c r="S198" s="620" t="s">
        <v>1271</v>
      </c>
      <c r="T198" s="621">
        <v>50</v>
      </c>
      <c r="U198" s="622" t="s">
        <v>1353</v>
      </c>
      <c r="V198" s="620" t="s">
        <v>68</v>
      </c>
      <c r="W198" s="1548">
        <v>104</v>
      </c>
      <c r="X198" s="1548"/>
      <c r="Y198" s="623" t="s">
        <v>1354</v>
      </c>
      <c r="Z198" s="623" t="s">
        <v>1197</v>
      </c>
      <c r="AA198" s="487"/>
      <c r="AB198" s="486"/>
      <c r="AC198" s="486"/>
      <c r="AD198" s="486"/>
      <c r="AE198" s="486"/>
      <c r="AF198" s="488"/>
      <c r="AG198" s="486" t="s">
        <v>1198</v>
      </c>
      <c r="AH198" s="1545">
        <f>O198*T198*W198</f>
        <v>20800000</v>
      </c>
      <c r="AI198" s="1545"/>
      <c r="AJ198" s="1545"/>
      <c r="AK198" s="1546"/>
      <c r="AM198" s="879"/>
      <c r="AN198" s="880"/>
      <c r="AO198" s="889"/>
      <c r="AP198" s="894"/>
      <c r="AQ198" s="862"/>
      <c r="AR198" s="867"/>
    </row>
    <row r="199" spans="1:44" s="55" customFormat="1" ht="20.100000000000001" customHeight="1">
      <c r="A199" s="1154"/>
      <c r="B199" s="1151"/>
      <c r="C199" s="1169"/>
      <c r="D199" s="1148"/>
      <c r="E199" s="1148"/>
      <c r="F199" s="1148"/>
      <c r="G199" s="1557" t="s">
        <v>1357</v>
      </c>
      <c r="H199" s="1558"/>
      <c r="I199" s="1558"/>
      <c r="J199" s="1558"/>
      <c r="K199" s="1558"/>
      <c r="L199" s="1558"/>
      <c r="M199" s="1558"/>
      <c r="N199" s="624" t="s">
        <v>86</v>
      </c>
      <c r="O199" s="1559">
        <v>10000</v>
      </c>
      <c r="P199" s="1559"/>
      <c r="Q199" s="1559"/>
      <c r="R199" s="625" t="s">
        <v>1195</v>
      </c>
      <c r="S199" s="625" t="s">
        <v>1271</v>
      </c>
      <c r="T199" s="625">
        <v>201</v>
      </c>
      <c r="U199" s="626" t="s">
        <v>1353</v>
      </c>
      <c r="V199" s="625" t="s">
        <v>68</v>
      </c>
      <c r="W199" s="1560">
        <v>1</v>
      </c>
      <c r="X199" s="1560"/>
      <c r="Y199" s="626" t="s">
        <v>1354</v>
      </c>
      <c r="Z199" s="626" t="s">
        <v>1197</v>
      </c>
      <c r="AA199" s="627"/>
      <c r="AB199" s="628"/>
      <c r="AC199" s="628"/>
      <c r="AD199" s="628"/>
      <c r="AE199" s="628"/>
      <c r="AF199" s="629"/>
      <c r="AG199" s="628" t="s">
        <v>1198</v>
      </c>
      <c r="AH199" s="1561">
        <f>O199*T199*W199</f>
        <v>2010000</v>
      </c>
      <c r="AI199" s="1561"/>
      <c r="AJ199" s="1561"/>
      <c r="AK199" s="1562"/>
      <c r="AM199" s="879"/>
      <c r="AN199" s="880"/>
      <c r="AO199" s="889"/>
      <c r="AP199" s="894"/>
      <c r="AQ199" s="862"/>
      <c r="AR199" s="867"/>
    </row>
    <row r="200" spans="1:44" s="55" customFormat="1" ht="20.100000000000001" customHeight="1">
      <c r="A200" s="1154"/>
      <c r="B200" s="1151"/>
      <c r="C200" s="1173"/>
      <c r="D200" s="1149"/>
      <c r="E200" s="1149"/>
      <c r="F200" s="1149"/>
      <c r="G200" s="1563" t="s">
        <v>1199</v>
      </c>
      <c r="H200" s="1564"/>
      <c r="I200" s="1564"/>
      <c r="J200" s="1564"/>
      <c r="K200" s="1564"/>
      <c r="L200" s="1564"/>
      <c r="M200" s="1564"/>
      <c r="N200" s="1564"/>
      <c r="O200" s="479"/>
      <c r="P200" s="479"/>
      <c r="Q200" s="479"/>
      <c r="R200" s="480"/>
      <c r="S200" s="480"/>
      <c r="T200" s="480"/>
      <c r="U200" s="479"/>
      <c r="V200" s="479"/>
      <c r="W200" s="480"/>
      <c r="X200" s="478"/>
      <c r="Y200" s="479"/>
      <c r="Z200" s="479"/>
      <c r="AA200" s="479"/>
      <c r="AB200" s="480"/>
      <c r="AC200" s="480"/>
      <c r="AD200" s="480"/>
      <c r="AE200" s="480"/>
      <c r="AF200" s="481"/>
      <c r="AG200" s="1565">
        <f>AG192+AG195</f>
        <v>132634000</v>
      </c>
      <c r="AH200" s="1565"/>
      <c r="AI200" s="1565"/>
      <c r="AJ200" s="1565"/>
      <c r="AK200" s="1566"/>
      <c r="AM200" s="879"/>
      <c r="AN200" s="880"/>
      <c r="AO200" s="889"/>
      <c r="AP200" s="894"/>
      <c r="AQ200" s="862"/>
      <c r="AR200" s="867"/>
    </row>
    <row r="201" spans="1:44" s="55" customFormat="1" ht="20.100000000000001" customHeight="1">
      <c r="A201" s="1154"/>
      <c r="B201" s="1151"/>
      <c r="C201" s="1207" t="s">
        <v>1358</v>
      </c>
      <c r="D201" s="1147">
        <f>ROUNDUP(AG227,-3)</f>
        <v>140725000</v>
      </c>
      <c r="E201" s="1147">
        <v>145980000</v>
      </c>
      <c r="F201" s="1147">
        <f>D201-E201</f>
        <v>-5255000</v>
      </c>
      <c r="G201" s="1528" t="s">
        <v>1359</v>
      </c>
      <c r="H201" s="1529"/>
      <c r="I201" s="1529"/>
      <c r="J201" s="1529"/>
      <c r="K201" s="1529"/>
      <c r="L201" s="1529"/>
      <c r="M201" s="1529"/>
      <c r="N201" s="1529"/>
      <c r="O201" s="1529"/>
      <c r="P201" s="1529"/>
      <c r="Q201" s="1529"/>
      <c r="R201" s="586"/>
      <c r="S201" s="586"/>
      <c r="T201" s="586"/>
      <c r="U201" s="587"/>
      <c r="V201" s="587"/>
      <c r="W201" s="586"/>
      <c r="X201" s="630"/>
      <c r="Y201" s="587"/>
      <c r="Z201" s="587"/>
      <c r="AA201" s="587"/>
      <c r="AB201" s="586"/>
      <c r="AC201" s="586"/>
      <c r="AD201" s="586"/>
      <c r="AE201" s="586"/>
      <c r="AF201" s="631"/>
      <c r="AG201" s="1540">
        <f>SUM(AH202:AK203)</f>
        <v>56580000</v>
      </c>
      <c r="AH201" s="1540"/>
      <c r="AI201" s="1540"/>
      <c r="AJ201" s="1540"/>
      <c r="AK201" s="1541"/>
      <c r="AM201" s="879"/>
      <c r="AN201" s="880"/>
      <c r="AO201" s="889"/>
      <c r="AP201" s="894"/>
      <c r="AQ201" s="862"/>
      <c r="AR201" s="867"/>
    </row>
    <row r="202" spans="1:44" s="55" customFormat="1" ht="20.100000000000001" customHeight="1">
      <c r="A202" s="1154"/>
      <c r="B202" s="1151"/>
      <c r="C202" s="1169"/>
      <c r="D202" s="1148"/>
      <c r="E202" s="1148"/>
      <c r="F202" s="1148"/>
      <c r="G202" s="1188" t="s">
        <v>1360</v>
      </c>
      <c r="H202" s="1189"/>
      <c r="I202" s="1189"/>
      <c r="J202" s="1189"/>
      <c r="K202" s="1189"/>
      <c r="L202" s="1189"/>
      <c r="M202" s="1189"/>
      <c r="N202" s="592" t="s">
        <v>1194</v>
      </c>
      <c r="O202" s="1240">
        <v>4520000</v>
      </c>
      <c r="P202" s="1240"/>
      <c r="Q202" s="1240"/>
      <c r="R202" s="606" t="s">
        <v>1195</v>
      </c>
      <c r="S202" s="606" t="s">
        <v>68</v>
      </c>
      <c r="T202" s="606">
        <v>12</v>
      </c>
      <c r="U202" s="607" t="s">
        <v>1196</v>
      </c>
      <c r="V202" s="466" t="s">
        <v>1197</v>
      </c>
      <c r="W202" s="465"/>
      <c r="X202" s="607"/>
      <c r="Y202" s="607"/>
      <c r="Z202" s="607"/>
      <c r="AA202" s="607"/>
      <c r="AB202" s="465"/>
      <c r="AC202" s="465"/>
      <c r="AD202" s="465"/>
      <c r="AE202" s="465"/>
      <c r="AF202" s="467"/>
      <c r="AG202" s="465" t="s">
        <v>1198</v>
      </c>
      <c r="AH202" s="1326">
        <f>O202*T202</f>
        <v>54240000</v>
      </c>
      <c r="AI202" s="1326"/>
      <c r="AJ202" s="1326"/>
      <c r="AK202" s="1327"/>
      <c r="AM202" s="879">
        <v>4600000</v>
      </c>
      <c r="AN202" s="880">
        <v>4837500</v>
      </c>
      <c r="AO202" s="889"/>
      <c r="AP202" s="894"/>
      <c r="AQ202" s="862">
        <v>44750000</v>
      </c>
      <c r="AR202" s="867" t="s">
        <v>1598</v>
      </c>
    </row>
    <row r="203" spans="1:44" s="55" customFormat="1" ht="20.100000000000001" customHeight="1">
      <c r="A203" s="1154"/>
      <c r="B203" s="1151"/>
      <c r="C203" s="1169"/>
      <c r="D203" s="1148"/>
      <c r="E203" s="1148"/>
      <c r="F203" s="1148"/>
      <c r="G203" s="1238" t="s">
        <v>1315</v>
      </c>
      <c r="H203" s="1239"/>
      <c r="I203" s="1239"/>
      <c r="J203" s="1239"/>
      <c r="K203" s="1239"/>
      <c r="L203" s="1239"/>
      <c r="M203" s="1239"/>
      <c r="N203" s="468" t="s">
        <v>1194</v>
      </c>
      <c r="O203" s="1240">
        <v>195000</v>
      </c>
      <c r="P203" s="1240"/>
      <c r="Q203" s="1240"/>
      <c r="R203" s="469" t="s">
        <v>1195</v>
      </c>
      <c r="S203" s="469" t="s">
        <v>68</v>
      </c>
      <c r="T203" s="469">
        <v>12</v>
      </c>
      <c r="U203" s="470" t="s">
        <v>1272</v>
      </c>
      <c r="V203" s="470" t="s">
        <v>1197</v>
      </c>
      <c r="W203" s="469"/>
      <c r="X203" s="470"/>
      <c r="Y203" s="470"/>
      <c r="Z203" s="470"/>
      <c r="AA203" s="470"/>
      <c r="AB203" s="469"/>
      <c r="AC203" s="469"/>
      <c r="AD203" s="469"/>
      <c r="AE203" s="469"/>
      <c r="AF203" s="471"/>
      <c r="AG203" s="469" t="s">
        <v>1198</v>
      </c>
      <c r="AH203" s="1326">
        <f>O203*T203</f>
        <v>2340000</v>
      </c>
      <c r="AI203" s="1326"/>
      <c r="AJ203" s="1326"/>
      <c r="AK203" s="1327"/>
      <c r="AM203" s="879"/>
      <c r="AN203" s="880">
        <v>1014000</v>
      </c>
      <c r="AO203" s="889"/>
      <c r="AP203" s="894"/>
      <c r="AQ203" s="862">
        <v>1193500</v>
      </c>
      <c r="AR203" s="867"/>
    </row>
    <row r="204" spans="1:44" s="55" customFormat="1" ht="20.100000000000001" customHeight="1">
      <c r="A204" s="1154"/>
      <c r="B204" s="1151"/>
      <c r="C204" s="1169"/>
      <c r="D204" s="1148"/>
      <c r="E204" s="1148"/>
      <c r="F204" s="1148"/>
      <c r="G204" s="1456" t="s">
        <v>1361</v>
      </c>
      <c r="H204" s="1457"/>
      <c r="I204" s="1457"/>
      <c r="J204" s="1457"/>
      <c r="K204" s="1457"/>
      <c r="L204" s="1457"/>
      <c r="M204" s="1457"/>
      <c r="N204" s="1457"/>
      <c r="O204" s="1457"/>
      <c r="P204" s="1457"/>
      <c r="Q204" s="1457"/>
      <c r="R204" s="593"/>
      <c r="S204" s="593"/>
      <c r="T204" s="593"/>
      <c r="U204" s="594"/>
      <c r="V204" s="594"/>
      <c r="W204" s="593"/>
      <c r="X204" s="632"/>
      <c r="Y204" s="594"/>
      <c r="Z204" s="594"/>
      <c r="AA204" s="594"/>
      <c r="AB204" s="593"/>
      <c r="AC204" s="593"/>
      <c r="AD204" s="593"/>
      <c r="AE204" s="593"/>
      <c r="AF204" s="633"/>
      <c r="AG204" s="1458">
        <f>SUM(AH205:AK206)</f>
        <v>32440000</v>
      </c>
      <c r="AH204" s="1458"/>
      <c r="AI204" s="1458"/>
      <c r="AJ204" s="1458"/>
      <c r="AK204" s="1459"/>
      <c r="AM204" s="879"/>
      <c r="AN204" s="880"/>
      <c r="AO204" s="889"/>
      <c r="AP204" s="894"/>
      <c r="AQ204" s="862"/>
      <c r="AR204" s="867"/>
    </row>
    <row r="205" spans="1:44" s="55" customFormat="1" ht="20.100000000000001" customHeight="1">
      <c r="A205" s="1154"/>
      <c r="B205" s="1151"/>
      <c r="C205" s="1169"/>
      <c r="D205" s="1148"/>
      <c r="E205" s="1148"/>
      <c r="F205" s="1148"/>
      <c r="G205" s="1188" t="s">
        <v>1360</v>
      </c>
      <c r="H205" s="1189"/>
      <c r="I205" s="1189"/>
      <c r="J205" s="1189"/>
      <c r="K205" s="1189"/>
      <c r="L205" s="1189"/>
      <c r="M205" s="1189"/>
      <c r="N205" s="592" t="s">
        <v>1194</v>
      </c>
      <c r="O205" s="1240">
        <v>2620000</v>
      </c>
      <c r="P205" s="1240"/>
      <c r="Q205" s="1240"/>
      <c r="R205" s="606" t="s">
        <v>1195</v>
      </c>
      <c r="S205" s="606" t="s">
        <v>68</v>
      </c>
      <c r="T205" s="606">
        <v>12</v>
      </c>
      <c r="U205" s="607" t="s">
        <v>1196</v>
      </c>
      <c r="V205" s="466" t="s">
        <v>1197</v>
      </c>
      <c r="W205" s="465"/>
      <c r="X205" s="607"/>
      <c r="Y205" s="607"/>
      <c r="Z205" s="607"/>
      <c r="AA205" s="607"/>
      <c r="AB205" s="465"/>
      <c r="AC205" s="465"/>
      <c r="AD205" s="465"/>
      <c r="AE205" s="465"/>
      <c r="AF205" s="467"/>
      <c r="AG205" s="465" t="s">
        <v>1198</v>
      </c>
      <c r="AH205" s="1326">
        <f>O205*T205</f>
        <v>31440000</v>
      </c>
      <c r="AI205" s="1326"/>
      <c r="AJ205" s="1326"/>
      <c r="AK205" s="1327"/>
      <c r="AM205" s="879">
        <v>2550000</v>
      </c>
      <c r="AN205" s="880">
        <v>2900000</v>
      </c>
      <c r="AO205" s="889"/>
      <c r="AP205" s="894"/>
      <c r="AQ205" s="862">
        <v>25987500</v>
      </c>
      <c r="AR205" s="867" t="s">
        <v>1599</v>
      </c>
    </row>
    <row r="206" spans="1:44" s="55" customFormat="1" ht="20.100000000000001" customHeight="1">
      <c r="A206" s="1154"/>
      <c r="B206" s="1151"/>
      <c r="C206" s="1169"/>
      <c r="D206" s="1148"/>
      <c r="E206" s="1148"/>
      <c r="F206" s="1148"/>
      <c r="G206" s="1238" t="s">
        <v>1315</v>
      </c>
      <c r="H206" s="1239"/>
      <c r="I206" s="1239"/>
      <c r="J206" s="1239"/>
      <c r="K206" s="1239"/>
      <c r="L206" s="1239"/>
      <c r="M206" s="1239"/>
      <c r="N206" s="468" t="s">
        <v>1194</v>
      </c>
      <c r="O206" s="1240">
        <v>100000</v>
      </c>
      <c r="P206" s="1240"/>
      <c r="Q206" s="1240"/>
      <c r="R206" s="469" t="s">
        <v>1195</v>
      </c>
      <c r="S206" s="469" t="s">
        <v>68</v>
      </c>
      <c r="T206" s="469">
        <v>10</v>
      </c>
      <c r="U206" s="470" t="s">
        <v>1272</v>
      </c>
      <c r="V206" s="470" t="s">
        <v>1197</v>
      </c>
      <c r="W206" s="469"/>
      <c r="X206" s="470"/>
      <c r="Y206" s="470"/>
      <c r="Z206" s="470"/>
      <c r="AA206" s="470"/>
      <c r="AB206" s="469"/>
      <c r="AC206" s="469"/>
      <c r="AD206" s="469"/>
      <c r="AE206" s="469"/>
      <c r="AF206" s="471"/>
      <c r="AG206" s="469" t="s">
        <v>1198</v>
      </c>
      <c r="AH206" s="1326">
        <f>O206*T206</f>
        <v>1000000</v>
      </c>
      <c r="AI206" s="1326"/>
      <c r="AJ206" s="1326"/>
      <c r="AK206" s="1327"/>
      <c r="AM206" s="879"/>
      <c r="AN206" s="880">
        <v>72700</v>
      </c>
      <c r="AO206" s="889"/>
      <c r="AP206" s="894"/>
      <c r="AQ206" s="862">
        <v>927300</v>
      </c>
      <c r="AR206" s="867"/>
    </row>
    <row r="207" spans="1:44" s="55" customFormat="1" ht="20.100000000000001" customHeight="1">
      <c r="A207" s="1154"/>
      <c r="B207" s="1151"/>
      <c r="C207" s="1169"/>
      <c r="D207" s="1148"/>
      <c r="E207" s="1148"/>
      <c r="F207" s="1148"/>
      <c r="G207" s="1456" t="s">
        <v>1362</v>
      </c>
      <c r="H207" s="1457"/>
      <c r="I207" s="1457"/>
      <c r="J207" s="1457"/>
      <c r="K207" s="1457"/>
      <c r="L207" s="1457"/>
      <c r="M207" s="1457"/>
      <c r="N207" s="1457"/>
      <c r="O207" s="1457"/>
      <c r="P207" s="1457"/>
      <c r="Q207" s="1457"/>
      <c r="R207" s="593"/>
      <c r="S207" s="593"/>
      <c r="T207" s="593"/>
      <c r="U207" s="594"/>
      <c r="V207" s="594"/>
      <c r="W207" s="593"/>
      <c r="X207" s="632"/>
      <c r="Y207" s="594"/>
      <c r="Z207" s="594"/>
      <c r="AA207" s="594"/>
      <c r="AB207" s="593"/>
      <c r="AC207" s="593"/>
      <c r="AD207" s="593"/>
      <c r="AE207" s="593"/>
      <c r="AF207" s="633"/>
      <c r="AG207" s="1458">
        <f>SUM(AH208:AK209)</f>
        <v>40361000</v>
      </c>
      <c r="AH207" s="1458"/>
      <c r="AI207" s="1458"/>
      <c r="AJ207" s="1458"/>
      <c r="AK207" s="1459"/>
      <c r="AM207" s="879"/>
      <c r="AN207" s="880"/>
      <c r="AO207" s="889"/>
      <c r="AP207" s="894"/>
      <c r="AQ207" s="862"/>
      <c r="AR207" s="867"/>
    </row>
    <row r="208" spans="1:44" s="55" customFormat="1" ht="20.100000000000001" customHeight="1">
      <c r="A208" s="1154"/>
      <c r="B208" s="1151"/>
      <c r="C208" s="1169"/>
      <c r="D208" s="1148"/>
      <c r="E208" s="1148"/>
      <c r="F208" s="1148"/>
      <c r="G208" s="1188" t="s">
        <v>1360</v>
      </c>
      <c r="H208" s="1189"/>
      <c r="I208" s="1189"/>
      <c r="J208" s="1189"/>
      <c r="K208" s="1189"/>
      <c r="L208" s="1189"/>
      <c r="M208" s="1189"/>
      <c r="N208" s="592" t="s">
        <v>1194</v>
      </c>
      <c r="O208" s="1240">
        <v>3200000</v>
      </c>
      <c r="P208" s="1240"/>
      <c r="Q208" s="1240"/>
      <c r="R208" s="606" t="s">
        <v>1195</v>
      </c>
      <c r="S208" s="606" t="s">
        <v>68</v>
      </c>
      <c r="T208" s="606">
        <v>12</v>
      </c>
      <c r="U208" s="607" t="s">
        <v>1196</v>
      </c>
      <c r="V208" s="466" t="s">
        <v>1197</v>
      </c>
      <c r="W208" s="465"/>
      <c r="X208" s="607"/>
      <c r="Y208" s="607"/>
      <c r="Z208" s="607"/>
      <c r="AA208" s="607"/>
      <c r="AB208" s="465"/>
      <c r="AC208" s="465"/>
      <c r="AD208" s="465"/>
      <c r="AE208" s="465"/>
      <c r="AF208" s="467"/>
      <c r="AG208" s="465" t="s">
        <v>1198</v>
      </c>
      <c r="AH208" s="1326">
        <f>O208*T208</f>
        <v>38400000</v>
      </c>
      <c r="AI208" s="1326"/>
      <c r="AJ208" s="1326"/>
      <c r="AK208" s="1327"/>
      <c r="AM208" s="879">
        <v>3250000</v>
      </c>
      <c r="AN208" s="880">
        <v>3700000</v>
      </c>
      <c r="AO208" s="889"/>
      <c r="AP208" s="894"/>
      <c r="AQ208" s="862">
        <v>31420000</v>
      </c>
      <c r="AR208" s="867" t="s">
        <v>1600</v>
      </c>
    </row>
    <row r="209" spans="1:44" s="55" customFormat="1" ht="20.100000000000001" customHeight="1">
      <c r="A209" s="1154"/>
      <c r="B209" s="1151"/>
      <c r="C209" s="1169"/>
      <c r="D209" s="1148"/>
      <c r="E209" s="1148"/>
      <c r="F209" s="1148"/>
      <c r="G209" s="1238" t="s">
        <v>1315</v>
      </c>
      <c r="H209" s="1239"/>
      <c r="I209" s="1239"/>
      <c r="J209" s="1239"/>
      <c r="K209" s="1239"/>
      <c r="L209" s="1239"/>
      <c r="M209" s="1239"/>
      <c r="N209" s="468" t="s">
        <v>1194</v>
      </c>
      <c r="O209" s="1240">
        <v>196100</v>
      </c>
      <c r="P209" s="1240"/>
      <c r="Q209" s="1240"/>
      <c r="R209" s="469" t="s">
        <v>1195</v>
      </c>
      <c r="S209" s="469" t="s">
        <v>68</v>
      </c>
      <c r="T209" s="469">
        <v>10</v>
      </c>
      <c r="U209" s="470" t="s">
        <v>1272</v>
      </c>
      <c r="V209" s="470" t="s">
        <v>1197</v>
      </c>
      <c r="W209" s="469"/>
      <c r="X209" s="470"/>
      <c r="Y209" s="470"/>
      <c r="Z209" s="470"/>
      <c r="AA209" s="470"/>
      <c r="AB209" s="469"/>
      <c r="AC209" s="469"/>
      <c r="AD209" s="469"/>
      <c r="AE209" s="469"/>
      <c r="AF209" s="471"/>
      <c r="AG209" s="469" t="s">
        <v>1198</v>
      </c>
      <c r="AH209" s="1326">
        <f>O209*T209</f>
        <v>1961000</v>
      </c>
      <c r="AI209" s="1326"/>
      <c r="AJ209" s="1326"/>
      <c r="AK209" s="1327"/>
      <c r="AM209" s="879"/>
      <c r="AN209" s="880">
        <v>999100</v>
      </c>
      <c r="AO209" s="889"/>
      <c r="AP209" s="894"/>
      <c r="AQ209" s="862">
        <v>961900</v>
      </c>
      <c r="AR209" s="867"/>
    </row>
    <row r="210" spans="1:44" s="55" customFormat="1" ht="20.100000000000001" customHeight="1">
      <c r="A210" s="1154"/>
      <c r="B210" s="1151"/>
      <c r="C210" s="1169"/>
      <c r="D210" s="1148"/>
      <c r="E210" s="1148"/>
      <c r="F210" s="1148"/>
      <c r="G210" s="1519" t="s">
        <v>1363</v>
      </c>
      <c r="H210" s="1520"/>
      <c r="I210" s="1520"/>
      <c r="J210" s="1520"/>
      <c r="K210" s="1520"/>
      <c r="L210" s="1520"/>
      <c r="M210" s="1520"/>
      <c r="N210" s="1520"/>
      <c r="O210" s="1520"/>
      <c r="P210" s="1520"/>
      <c r="Q210" s="1520"/>
      <c r="R210" s="634"/>
      <c r="S210" s="482"/>
      <c r="T210" s="482"/>
      <c r="U210" s="463"/>
      <c r="V210" s="463"/>
      <c r="W210" s="482"/>
      <c r="X210" s="483"/>
      <c r="Y210" s="463"/>
      <c r="Z210" s="463"/>
      <c r="AA210" s="463"/>
      <c r="AB210" s="482"/>
      <c r="AC210" s="482"/>
      <c r="AD210" s="482"/>
      <c r="AE210" s="482"/>
      <c r="AF210" s="484"/>
      <c r="AG210" s="1521">
        <f>AH211</f>
        <v>30000</v>
      </c>
      <c r="AH210" s="1521"/>
      <c r="AI210" s="1521"/>
      <c r="AJ210" s="1521"/>
      <c r="AK210" s="1522"/>
      <c r="AM210" s="879"/>
      <c r="AN210" s="880"/>
      <c r="AO210" s="889"/>
      <c r="AP210" s="894"/>
      <c r="AQ210" s="862">
        <v>0</v>
      </c>
      <c r="AR210" s="867"/>
    </row>
    <row r="211" spans="1:44" s="55" customFormat="1" ht="20.100000000000001" customHeight="1">
      <c r="A211" s="1154"/>
      <c r="B211" s="1151"/>
      <c r="C211" s="1169"/>
      <c r="D211" s="1148"/>
      <c r="E211" s="1148"/>
      <c r="F211" s="1148"/>
      <c r="G211" s="1238" t="s">
        <v>1315</v>
      </c>
      <c r="H211" s="1239"/>
      <c r="I211" s="1239"/>
      <c r="J211" s="1239"/>
      <c r="K211" s="1239"/>
      <c r="L211" s="1239"/>
      <c r="M211" s="1239"/>
      <c r="N211" s="468" t="s">
        <v>1194</v>
      </c>
      <c r="O211" s="1240">
        <v>30000</v>
      </c>
      <c r="P211" s="1240"/>
      <c r="Q211" s="1240"/>
      <c r="R211" s="469" t="s">
        <v>1195</v>
      </c>
      <c r="S211" s="469" t="s">
        <v>68</v>
      </c>
      <c r="T211" s="469">
        <v>1</v>
      </c>
      <c r="U211" s="470" t="s">
        <v>1272</v>
      </c>
      <c r="V211" s="470" t="s">
        <v>1197</v>
      </c>
      <c r="W211" s="469"/>
      <c r="X211" s="469"/>
      <c r="Y211" s="470"/>
      <c r="Z211" s="470"/>
      <c r="AA211" s="470"/>
      <c r="AB211" s="469"/>
      <c r="AC211" s="469"/>
      <c r="AD211" s="469"/>
      <c r="AE211" s="469"/>
      <c r="AF211" s="471"/>
      <c r="AG211" s="469" t="s">
        <v>1198</v>
      </c>
      <c r="AH211" s="1326">
        <f>O211*T211</f>
        <v>30000</v>
      </c>
      <c r="AI211" s="1326"/>
      <c r="AJ211" s="1326"/>
      <c r="AK211" s="1327"/>
      <c r="AM211" s="879"/>
      <c r="AN211" s="880"/>
      <c r="AO211" s="889"/>
      <c r="AP211" s="894"/>
      <c r="AQ211" s="862"/>
      <c r="AR211" s="867"/>
    </row>
    <row r="212" spans="1:44" s="55" customFormat="1" ht="20.100000000000001" customHeight="1">
      <c r="A212" s="1154"/>
      <c r="B212" s="1151"/>
      <c r="C212" s="1169"/>
      <c r="D212" s="1148"/>
      <c r="E212" s="1148"/>
      <c r="F212" s="1148"/>
      <c r="G212" s="1456" t="s">
        <v>1364</v>
      </c>
      <c r="H212" s="1457"/>
      <c r="I212" s="1457"/>
      <c r="J212" s="1457"/>
      <c r="K212" s="1457"/>
      <c r="L212" s="1457"/>
      <c r="M212" s="1457"/>
      <c r="N212" s="1457"/>
      <c r="O212" s="1457"/>
      <c r="P212" s="1457"/>
      <c r="Q212" s="1457"/>
      <c r="R212" s="593"/>
      <c r="S212" s="593"/>
      <c r="T212" s="593"/>
      <c r="U212" s="594"/>
      <c r="V212" s="594"/>
      <c r="W212" s="593"/>
      <c r="X212" s="632"/>
      <c r="Y212" s="594"/>
      <c r="Z212" s="594"/>
      <c r="AA212" s="594"/>
      <c r="AB212" s="593"/>
      <c r="AC212" s="593"/>
      <c r="AD212" s="593"/>
      <c r="AE212" s="593"/>
      <c r="AF212" s="633"/>
      <c r="AG212" s="1458">
        <f>AH213</f>
        <v>79000</v>
      </c>
      <c r="AH212" s="1458"/>
      <c r="AI212" s="1458"/>
      <c r="AJ212" s="1458"/>
      <c r="AK212" s="1459"/>
      <c r="AM212" s="879"/>
      <c r="AN212" s="880"/>
      <c r="AO212" s="889"/>
      <c r="AP212" s="894"/>
      <c r="AQ212" s="862">
        <v>79000</v>
      </c>
      <c r="AR212" s="867"/>
    </row>
    <row r="213" spans="1:44" s="55" customFormat="1" ht="20.100000000000001" customHeight="1" thickBot="1">
      <c r="A213" s="1154"/>
      <c r="B213" s="1151"/>
      <c r="C213" s="1169"/>
      <c r="D213" s="1148"/>
      <c r="E213" s="1148"/>
      <c r="F213" s="1148"/>
      <c r="G213" s="1549" t="s">
        <v>19</v>
      </c>
      <c r="H213" s="1550"/>
      <c r="I213" s="1550"/>
      <c r="J213" s="1550"/>
      <c r="K213" s="1550"/>
      <c r="L213" s="1550"/>
      <c r="M213" s="1550"/>
      <c r="N213" s="947" t="s">
        <v>1153</v>
      </c>
      <c r="O213" s="1551">
        <v>79000</v>
      </c>
      <c r="P213" s="1551"/>
      <c r="Q213" s="1551"/>
      <c r="R213" s="948" t="s">
        <v>12</v>
      </c>
      <c r="S213" s="948" t="s">
        <v>68</v>
      </c>
      <c r="T213" s="948">
        <v>1</v>
      </c>
      <c r="U213" s="949" t="s">
        <v>1365</v>
      </c>
      <c r="V213" s="950" t="s">
        <v>1155</v>
      </c>
      <c r="W213" s="951"/>
      <c r="X213" s="949"/>
      <c r="Y213" s="949"/>
      <c r="Z213" s="949"/>
      <c r="AA213" s="949"/>
      <c r="AB213" s="951"/>
      <c r="AC213" s="951"/>
      <c r="AD213" s="951"/>
      <c r="AE213" s="951"/>
      <c r="AF213" s="952"/>
      <c r="AG213" s="951" t="s">
        <v>1156</v>
      </c>
      <c r="AH213" s="1552">
        <f t="shared" ref="AH213" si="16">O213*T213</f>
        <v>79000</v>
      </c>
      <c r="AI213" s="1552"/>
      <c r="AJ213" s="1552"/>
      <c r="AK213" s="1553"/>
      <c r="AM213" s="879"/>
      <c r="AN213" s="880"/>
      <c r="AO213" s="889"/>
      <c r="AP213" s="894"/>
      <c r="AQ213" s="862"/>
      <c r="AR213" s="867"/>
    </row>
    <row r="214" spans="1:44" s="55" customFormat="1" ht="20.100000000000001" customHeight="1">
      <c r="A214" s="1154"/>
      <c r="B214" s="1151"/>
      <c r="C214" s="1169"/>
      <c r="D214" s="1148"/>
      <c r="E214" s="1148"/>
      <c r="F214" s="1148"/>
      <c r="G214" s="1456" t="s">
        <v>1366</v>
      </c>
      <c r="H214" s="1457"/>
      <c r="I214" s="1457"/>
      <c r="J214" s="1457"/>
      <c r="K214" s="1457"/>
      <c r="L214" s="1457"/>
      <c r="M214" s="1457"/>
      <c r="N214" s="1457"/>
      <c r="O214" s="1457"/>
      <c r="P214" s="1457"/>
      <c r="Q214" s="1457"/>
      <c r="R214" s="593"/>
      <c r="S214" s="593"/>
      <c r="T214" s="593"/>
      <c r="U214" s="594"/>
      <c r="V214" s="594"/>
      <c r="W214" s="593"/>
      <c r="X214" s="632"/>
      <c r="Y214" s="594"/>
      <c r="Z214" s="594"/>
      <c r="AA214" s="594"/>
      <c r="AB214" s="593"/>
      <c r="AC214" s="593"/>
      <c r="AD214" s="593"/>
      <c r="AE214" s="593"/>
      <c r="AF214" s="633"/>
      <c r="AG214" s="1458">
        <f>SUM(AH215:AK218)</f>
        <v>4750000</v>
      </c>
      <c r="AH214" s="1458"/>
      <c r="AI214" s="1458"/>
      <c r="AJ214" s="1458"/>
      <c r="AK214" s="1459"/>
      <c r="AM214" s="879"/>
      <c r="AN214" s="880"/>
      <c r="AO214" s="889"/>
      <c r="AP214" s="894"/>
      <c r="AQ214" s="862"/>
      <c r="AR214" s="867"/>
    </row>
    <row r="215" spans="1:44" s="55" customFormat="1" ht="20.100000000000001" customHeight="1">
      <c r="A215" s="1154"/>
      <c r="B215" s="1151"/>
      <c r="C215" s="1169"/>
      <c r="D215" s="1148"/>
      <c r="E215" s="1148"/>
      <c r="F215" s="1148"/>
      <c r="G215" s="1188" t="s">
        <v>1367</v>
      </c>
      <c r="H215" s="1189"/>
      <c r="I215" s="1189"/>
      <c r="J215" s="1189"/>
      <c r="K215" s="1189"/>
      <c r="L215" s="1189"/>
      <c r="M215" s="1189"/>
      <c r="N215" s="592" t="s">
        <v>1153</v>
      </c>
      <c r="O215" s="1240">
        <v>1550000</v>
      </c>
      <c r="P215" s="1240"/>
      <c r="Q215" s="1240"/>
      <c r="R215" s="606" t="s">
        <v>12</v>
      </c>
      <c r="S215" s="606" t="s">
        <v>68</v>
      </c>
      <c r="T215" s="606">
        <v>1</v>
      </c>
      <c r="U215" s="607" t="s">
        <v>1365</v>
      </c>
      <c r="V215" s="466" t="s">
        <v>1155</v>
      </c>
      <c r="W215" s="465"/>
      <c r="X215" s="607"/>
      <c r="Y215" s="607"/>
      <c r="Z215" s="607"/>
      <c r="AA215" s="607"/>
      <c r="AB215" s="465"/>
      <c r="AC215" s="465"/>
      <c r="AD215" s="465"/>
      <c r="AE215" s="465"/>
      <c r="AF215" s="467"/>
      <c r="AG215" s="465" t="s">
        <v>1156</v>
      </c>
      <c r="AH215" s="1326">
        <f t="shared" ref="AH215:AH216" si="17">O215*T215</f>
        <v>1550000</v>
      </c>
      <c r="AI215" s="1326"/>
      <c r="AJ215" s="1326"/>
      <c r="AK215" s="1327"/>
      <c r="AM215" s="879"/>
      <c r="AN215" s="880"/>
      <c r="AO215" s="889"/>
      <c r="AP215" s="894"/>
      <c r="AQ215" s="862">
        <v>1550000</v>
      </c>
      <c r="AR215" s="867"/>
    </row>
    <row r="216" spans="1:44" s="55" customFormat="1" ht="20.100000000000001" customHeight="1">
      <c r="A216" s="1154"/>
      <c r="B216" s="1151"/>
      <c r="C216" s="1169"/>
      <c r="D216" s="1148"/>
      <c r="E216" s="1148"/>
      <c r="F216" s="1148"/>
      <c r="G216" s="1238" t="s">
        <v>1368</v>
      </c>
      <c r="H216" s="1239"/>
      <c r="I216" s="1239"/>
      <c r="J216" s="1239"/>
      <c r="K216" s="1239"/>
      <c r="L216" s="1239"/>
      <c r="M216" s="1239"/>
      <c r="N216" s="468" t="s">
        <v>86</v>
      </c>
      <c r="O216" s="1240">
        <v>1500000</v>
      </c>
      <c r="P216" s="1240"/>
      <c r="Q216" s="1240"/>
      <c r="R216" s="469" t="s">
        <v>12</v>
      </c>
      <c r="S216" s="469" t="s">
        <v>68</v>
      </c>
      <c r="T216" s="469">
        <v>2</v>
      </c>
      <c r="U216" s="470" t="s">
        <v>1365</v>
      </c>
      <c r="V216" s="470" t="s">
        <v>1155</v>
      </c>
      <c r="W216" s="469"/>
      <c r="X216" s="470"/>
      <c r="Y216" s="470"/>
      <c r="Z216" s="470"/>
      <c r="AA216" s="470"/>
      <c r="AB216" s="469"/>
      <c r="AC216" s="469"/>
      <c r="AD216" s="469"/>
      <c r="AE216" s="469"/>
      <c r="AF216" s="471"/>
      <c r="AG216" s="469" t="s">
        <v>1156</v>
      </c>
      <c r="AH216" s="1326">
        <f t="shared" si="17"/>
        <v>3000000</v>
      </c>
      <c r="AI216" s="1326"/>
      <c r="AJ216" s="1326"/>
      <c r="AK216" s="1327"/>
      <c r="AM216" s="879"/>
      <c r="AN216" s="880"/>
      <c r="AO216" s="889"/>
      <c r="AP216" s="894"/>
      <c r="AQ216" s="862">
        <v>3000000</v>
      </c>
      <c r="AR216" s="867"/>
    </row>
    <row r="217" spans="1:44" s="55" customFormat="1" ht="20.100000000000001" customHeight="1">
      <c r="A217" s="1154"/>
      <c r="B217" s="1151"/>
      <c r="C217" s="1169"/>
      <c r="D217" s="1148"/>
      <c r="E217" s="1148"/>
      <c r="F217" s="1148"/>
      <c r="G217" s="1533" t="s">
        <v>1369</v>
      </c>
      <c r="H217" s="1534"/>
      <c r="I217" s="1534"/>
      <c r="J217" s="1534"/>
      <c r="K217" s="1534"/>
      <c r="L217" s="1534"/>
      <c r="M217" s="1534"/>
      <c r="N217" s="464" t="s">
        <v>86</v>
      </c>
      <c r="O217" s="1535">
        <v>100000</v>
      </c>
      <c r="P217" s="1535"/>
      <c r="Q217" s="1535"/>
      <c r="R217" s="465" t="s">
        <v>12</v>
      </c>
      <c r="S217" s="465" t="s">
        <v>68</v>
      </c>
      <c r="T217" s="465">
        <v>2</v>
      </c>
      <c r="U217" s="466" t="s">
        <v>1365</v>
      </c>
      <c r="V217" s="466" t="s">
        <v>1155</v>
      </c>
      <c r="W217" s="465"/>
      <c r="X217" s="1535"/>
      <c r="Y217" s="1535"/>
      <c r="Z217" s="1535"/>
      <c r="AA217" s="1535"/>
      <c r="AB217" s="465"/>
      <c r="AC217" s="465"/>
      <c r="AD217" s="465"/>
      <c r="AE217" s="465"/>
      <c r="AF217" s="467"/>
      <c r="AG217" s="465" t="s">
        <v>1156</v>
      </c>
      <c r="AH217" s="1536">
        <f>O217*T217</f>
        <v>200000</v>
      </c>
      <c r="AI217" s="1536"/>
      <c r="AJ217" s="1536"/>
      <c r="AK217" s="1537"/>
      <c r="AM217" s="879"/>
      <c r="AN217" s="880"/>
      <c r="AO217" s="889">
        <v>130000</v>
      </c>
      <c r="AP217" s="894"/>
      <c r="AQ217" s="862">
        <v>70000</v>
      </c>
      <c r="AR217" s="867" t="s">
        <v>1595</v>
      </c>
    </row>
    <row r="218" spans="1:44" s="55" customFormat="1" ht="20.100000000000001" customHeight="1">
      <c r="A218" s="1154"/>
      <c r="B218" s="1151"/>
      <c r="C218" s="1169"/>
      <c r="D218" s="1148"/>
      <c r="E218" s="1148"/>
      <c r="F218" s="1148"/>
      <c r="G218" s="1523"/>
      <c r="H218" s="1524"/>
      <c r="I218" s="1524"/>
      <c r="J218" s="1524"/>
      <c r="K218" s="1524"/>
      <c r="L218" s="1524"/>
      <c r="M218" s="1524"/>
      <c r="N218" s="474"/>
      <c r="O218" s="1532"/>
      <c r="P218" s="1532"/>
      <c r="Q218" s="1532"/>
      <c r="R218" s="475"/>
      <c r="S218" s="475"/>
      <c r="T218" s="475"/>
      <c r="U218" s="476"/>
      <c r="V218" s="476"/>
      <c r="W218" s="475"/>
      <c r="X218" s="1532"/>
      <c r="Y218" s="1532"/>
      <c r="Z218" s="1532"/>
      <c r="AA218" s="1532"/>
      <c r="AB218" s="475"/>
      <c r="AC218" s="475"/>
      <c r="AD218" s="475"/>
      <c r="AE218" s="475"/>
      <c r="AF218" s="477"/>
      <c r="AG218" s="475"/>
      <c r="AH218" s="1186"/>
      <c r="AI218" s="1186"/>
      <c r="AJ218" s="1186"/>
      <c r="AK218" s="1187"/>
      <c r="AM218" s="879"/>
      <c r="AN218" s="880"/>
      <c r="AO218" s="889"/>
      <c r="AP218" s="894"/>
      <c r="AQ218" s="862"/>
      <c r="AR218" s="867"/>
    </row>
    <row r="219" spans="1:44" s="55" customFormat="1" ht="20.100000000000001" customHeight="1">
      <c r="A219" s="1154"/>
      <c r="B219" s="1151"/>
      <c r="C219" s="1169"/>
      <c r="D219" s="1148"/>
      <c r="E219" s="1148"/>
      <c r="F219" s="1148"/>
      <c r="G219" s="1456" t="s">
        <v>277</v>
      </c>
      <c r="H219" s="1457"/>
      <c r="I219" s="1457"/>
      <c r="J219" s="1457"/>
      <c r="K219" s="1457"/>
      <c r="L219" s="1457"/>
      <c r="M219" s="1457"/>
      <c r="N219" s="1457"/>
      <c r="O219" s="1457"/>
      <c r="P219" s="1457"/>
      <c r="Q219" s="1457"/>
      <c r="R219" s="593"/>
      <c r="S219" s="593"/>
      <c r="T219" s="593"/>
      <c r="U219" s="594"/>
      <c r="V219" s="594"/>
      <c r="W219" s="593"/>
      <c r="X219" s="632"/>
      <c r="Y219" s="594"/>
      <c r="Z219" s="594"/>
      <c r="AA219" s="594"/>
      <c r="AB219" s="593"/>
      <c r="AC219" s="593"/>
      <c r="AD219" s="593"/>
      <c r="AE219" s="593"/>
      <c r="AF219" s="633"/>
      <c r="AG219" s="1458">
        <f>AH220</f>
        <v>2000000</v>
      </c>
      <c r="AH219" s="1458"/>
      <c r="AI219" s="1458"/>
      <c r="AJ219" s="1458"/>
      <c r="AK219" s="1459"/>
      <c r="AM219" s="879"/>
      <c r="AN219" s="880"/>
      <c r="AO219" s="889"/>
      <c r="AP219" s="894"/>
      <c r="AQ219" s="862"/>
      <c r="AR219" s="867"/>
    </row>
    <row r="220" spans="1:44" s="55" customFormat="1" ht="20.100000000000001" customHeight="1">
      <c r="A220" s="1154"/>
      <c r="B220" s="1151"/>
      <c r="C220" s="1169"/>
      <c r="D220" s="1148"/>
      <c r="E220" s="1148"/>
      <c r="F220" s="1148"/>
      <c r="G220" s="1542" t="s">
        <v>1370</v>
      </c>
      <c r="H220" s="1543"/>
      <c r="I220" s="1543"/>
      <c r="J220" s="1543"/>
      <c r="K220" s="1543"/>
      <c r="L220" s="1543"/>
      <c r="M220" s="1543"/>
      <c r="N220" s="619" t="s">
        <v>86</v>
      </c>
      <c r="O220" s="1544">
        <v>50000</v>
      </c>
      <c r="P220" s="1544"/>
      <c r="Q220" s="1544"/>
      <c r="R220" s="620" t="s">
        <v>1371</v>
      </c>
      <c r="S220" s="620" t="s">
        <v>68</v>
      </c>
      <c r="T220" s="620">
        <v>40</v>
      </c>
      <c r="U220" s="622" t="s">
        <v>1372</v>
      </c>
      <c r="V220" s="623" t="s">
        <v>1373</v>
      </c>
      <c r="W220" s="621"/>
      <c r="X220" s="635"/>
      <c r="Y220" s="622"/>
      <c r="Z220" s="622"/>
      <c r="AA220" s="622"/>
      <c r="AB220" s="621"/>
      <c r="AC220" s="621"/>
      <c r="AD220" s="621"/>
      <c r="AE220" s="621"/>
      <c r="AF220" s="636"/>
      <c r="AG220" s="621" t="s">
        <v>1374</v>
      </c>
      <c r="AH220" s="1545">
        <f>O220*T220</f>
        <v>2000000</v>
      </c>
      <c r="AI220" s="1545"/>
      <c r="AJ220" s="1545"/>
      <c r="AK220" s="1546"/>
      <c r="AM220" s="879"/>
      <c r="AN220" s="880">
        <v>350000</v>
      </c>
      <c r="AO220" s="889"/>
      <c r="AP220" s="894"/>
      <c r="AQ220" s="862">
        <v>1650000</v>
      </c>
      <c r="AR220" s="867" t="s">
        <v>1596</v>
      </c>
    </row>
    <row r="221" spans="1:44" s="55" customFormat="1" ht="20.100000000000001" customHeight="1">
      <c r="A221" s="1154"/>
      <c r="B221" s="1151"/>
      <c r="C221" s="1169"/>
      <c r="D221" s="1148"/>
      <c r="E221" s="1148"/>
      <c r="F221" s="1148"/>
      <c r="G221" s="1528" t="s">
        <v>1375</v>
      </c>
      <c r="H221" s="1529"/>
      <c r="I221" s="1529"/>
      <c r="J221" s="1529"/>
      <c r="K221" s="1529"/>
      <c r="L221" s="1529"/>
      <c r="M221" s="1529"/>
      <c r="N221" s="1529"/>
      <c r="O221" s="1529"/>
      <c r="P221" s="1529"/>
      <c r="Q221" s="1529"/>
      <c r="R221" s="586"/>
      <c r="S221" s="586"/>
      <c r="T221" s="586"/>
      <c r="U221" s="587"/>
      <c r="V221" s="587"/>
      <c r="W221" s="586"/>
      <c r="X221" s="630"/>
      <c r="Y221" s="587"/>
      <c r="Z221" s="587"/>
      <c r="AA221" s="587"/>
      <c r="AB221" s="586"/>
      <c r="AC221" s="586"/>
      <c r="AD221" s="586"/>
      <c r="AE221" s="586"/>
      <c r="AF221" s="631"/>
      <c r="AG221" s="1540">
        <f>SUM(AH222:AK226)</f>
        <v>4484400</v>
      </c>
      <c r="AH221" s="1540"/>
      <c r="AI221" s="1540"/>
      <c r="AJ221" s="1540"/>
      <c r="AK221" s="1541"/>
      <c r="AM221" s="879"/>
      <c r="AN221" s="880"/>
      <c r="AO221" s="889"/>
      <c r="AP221" s="894"/>
      <c r="AQ221" s="862"/>
      <c r="AR221" s="867"/>
    </row>
    <row r="222" spans="1:44" s="55" customFormat="1" ht="20.100000000000001" customHeight="1">
      <c r="A222" s="1154"/>
      <c r="B222" s="1151"/>
      <c r="C222" s="1169"/>
      <c r="D222" s="1148"/>
      <c r="E222" s="1148"/>
      <c r="F222" s="1148"/>
      <c r="G222" s="1188" t="s">
        <v>1376</v>
      </c>
      <c r="H222" s="1189"/>
      <c r="I222" s="1189"/>
      <c r="J222" s="1189"/>
      <c r="K222" s="1189"/>
      <c r="L222" s="1189"/>
      <c r="M222" s="1189"/>
      <c r="N222" s="592" t="s">
        <v>86</v>
      </c>
      <c r="O222" s="1240">
        <v>1230300</v>
      </c>
      <c r="P222" s="1240"/>
      <c r="Q222" s="1240"/>
      <c r="R222" s="606" t="s">
        <v>12</v>
      </c>
      <c r="S222" s="606" t="s">
        <v>68</v>
      </c>
      <c r="T222" s="606">
        <v>1</v>
      </c>
      <c r="U222" s="607" t="s">
        <v>1372</v>
      </c>
      <c r="V222" s="466" t="s">
        <v>1373</v>
      </c>
      <c r="W222" s="465"/>
      <c r="X222" s="607"/>
      <c r="Y222" s="607"/>
      <c r="Z222" s="607"/>
      <c r="AA222" s="607"/>
      <c r="AB222" s="465"/>
      <c r="AC222" s="465"/>
      <c r="AD222" s="465"/>
      <c r="AE222" s="465"/>
      <c r="AF222" s="467"/>
      <c r="AG222" s="465" t="s">
        <v>1374</v>
      </c>
      <c r="AH222" s="1326">
        <f>O222*T222</f>
        <v>1230300</v>
      </c>
      <c r="AI222" s="1326"/>
      <c r="AJ222" s="1326"/>
      <c r="AK222" s="1327"/>
      <c r="AM222" s="879"/>
      <c r="AN222" s="880"/>
      <c r="AO222" s="889"/>
      <c r="AP222" s="894"/>
      <c r="AQ222" s="862">
        <v>1230300</v>
      </c>
      <c r="AR222" s="867"/>
    </row>
    <row r="223" spans="1:44" s="55" customFormat="1" ht="20.100000000000001" customHeight="1">
      <c r="A223" s="1154"/>
      <c r="B223" s="1151"/>
      <c r="C223" s="1169"/>
      <c r="D223" s="1148"/>
      <c r="E223" s="1148"/>
      <c r="F223" s="1148"/>
      <c r="G223" s="1238" t="s">
        <v>1377</v>
      </c>
      <c r="H223" s="1239"/>
      <c r="I223" s="1239"/>
      <c r="J223" s="1239"/>
      <c r="K223" s="1239"/>
      <c r="L223" s="1239"/>
      <c r="M223" s="1239"/>
      <c r="N223" s="592" t="s">
        <v>86</v>
      </c>
      <c r="O223" s="1240">
        <v>88000</v>
      </c>
      <c r="P223" s="1240"/>
      <c r="Q223" s="1240"/>
      <c r="R223" s="637" t="s">
        <v>12</v>
      </c>
      <c r="S223" s="469" t="s">
        <v>68</v>
      </c>
      <c r="T223" s="637">
        <v>1</v>
      </c>
      <c r="U223" s="607" t="s">
        <v>1372</v>
      </c>
      <c r="V223" s="470" t="s">
        <v>1373</v>
      </c>
      <c r="W223" s="637"/>
      <c r="X223" s="638"/>
      <c r="Y223" s="638"/>
      <c r="Z223" s="638"/>
      <c r="AA223" s="638"/>
      <c r="AB223" s="637"/>
      <c r="AC223" s="637"/>
      <c r="AD223" s="637"/>
      <c r="AE223" s="637"/>
      <c r="AF223" s="939"/>
      <c r="AG223" s="637" t="s">
        <v>1374</v>
      </c>
      <c r="AH223" s="1326">
        <f>O223*T223</f>
        <v>88000</v>
      </c>
      <c r="AI223" s="1326"/>
      <c r="AJ223" s="1326"/>
      <c r="AK223" s="1327"/>
      <c r="AM223" s="879"/>
      <c r="AN223" s="880"/>
      <c r="AO223" s="889"/>
      <c r="AP223" s="894"/>
      <c r="AQ223" s="862">
        <v>88000</v>
      </c>
      <c r="AR223" s="867"/>
    </row>
    <row r="224" spans="1:44" s="55" customFormat="1" ht="20.100000000000001" customHeight="1">
      <c r="A224" s="1154"/>
      <c r="B224" s="1151"/>
      <c r="C224" s="1169"/>
      <c r="D224" s="1148"/>
      <c r="E224" s="1148"/>
      <c r="F224" s="1148"/>
      <c r="G224" s="1238" t="s">
        <v>1378</v>
      </c>
      <c r="H224" s="1239"/>
      <c r="I224" s="1239"/>
      <c r="J224" s="1239"/>
      <c r="K224" s="1239"/>
      <c r="L224" s="1239"/>
      <c r="M224" s="1239"/>
      <c r="N224" s="592" t="s">
        <v>86</v>
      </c>
      <c r="O224" s="1240">
        <v>2097100</v>
      </c>
      <c r="P224" s="1240"/>
      <c r="Q224" s="1240"/>
      <c r="R224" s="637" t="s">
        <v>12</v>
      </c>
      <c r="S224" s="469" t="s">
        <v>68</v>
      </c>
      <c r="T224" s="637">
        <v>1</v>
      </c>
      <c r="U224" s="607" t="s">
        <v>1372</v>
      </c>
      <c r="V224" s="466" t="s">
        <v>1373</v>
      </c>
      <c r="W224" s="637"/>
      <c r="X224" s="638"/>
      <c r="Y224" s="638"/>
      <c r="Z224" s="638"/>
      <c r="AA224" s="638"/>
      <c r="AB224" s="637"/>
      <c r="AC224" s="637"/>
      <c r="AD224" s="637"/>
      <c r="AE224" s="637"/>
      <c r="AF224" s="939"/>
      <c r="AG224" s="637" t="s">
        <v>1374</v>
      </c>
      <c r="AH224" s="1326">
        <f t="shared" ref="AH224:AH226" si="18">O224*T224</f>
        <v>2097100</v>
      </c>
      <c r="AI224" s="1326"/>
      <c r="AJ224" s="1326"/>
      <c r="AK224" s="1327"/>
      <c r="AM224" s="879"/>
      <c r="AN224" s="880"/>
      <c r="AO224" s="889"/>
      <c r="AP224" s="894"/>
      <c r="AQ224" s="862">
        <v>2097100</v>
      </c>
      <c r="AR224" s="867"/>
    </row>
    <row r="225" spans="1:44" s="55" customFormat="1" ht="20.100000000000001" customHeight="1">
      <c r="A225" s="1154"/>
      <c r="B225" s="1151"/>
      <c r="C225" s="1169"/>
      <c r="D225" s="1148"/>
      <c r="E225" s="1148"/>
      <c r="F225" s="1148"/>
      <c r="G225" s="1238" t="s">
        <v>1379</v>
      </c>
      <c r="H225" s="1239"/>
      <c r="I225" s="1239"/>
      <c r="J225" s="1239"/>
      <c r="K225" s="1239"/>
      <c r="L225" s="1239"/>
      <c r="M225" s="1239"/>
      <c r="N225" s="592" t="s">
        <v>86</v>
      </c>
      <c r="O225" s="1240">
        <v>869000</v>
      </c>
      <c r="P225" s="1240"/>
      <c r="Q225" s="1240"/>
      <c r="R225" s="637" t="s">
        <v>12</v>
      </c>
      <c r="S225" s="469" t="s">
        <v>68</v>
      </c>
      <c r="T225" s="637">
        <v>1</v>
      </c>
      <c r="U225" s="607" t="s">
        <v>1372</v>
      </c>
      <c r="V225" s="470" t="s">
        <v>1373</v>
      </c>
      <c r="W225" s="637"/>
      <c r="X225" s="638"/>
      <c r="Y225" s="638"/>
      <c r="Z225" s="638"/>
      <c r="AA225" s="638"/>
      <c r="AB225" s="637"/>
      <c r="AC225" s="637"/>
      <c r="AD225" s="637"/>
      <c r="AE225" s="637"/>
      <c r="AF225" s="939"/>
      <c r="AG225" s="637" t="s">
        <v>1374</v>
      </c>
      <c r="AH225" s="1326">
        <f t="shared" si="18"/>
        <v>869000</v>
      </c>
      <c r="AI225" s="1326"/>
      <c r="AJ225" s="1326"/>
      <c r="AK225" s="1327"/>
      <c r="AM225" s="879"/>
      <c r="AN225" s="880"/>
      <c r="AO225" s="889"/>
      <c r="AP225" s="894"/>
      <c r="AQ225" s="862">
        <v>869000</v>
      </c>
      <c r="AR225" s="867"/>
    </row>
    <row r="226" spans="1:44" s="55" customFormat="1" ht="20.100000000000001" customHeight="1">
      <c r="A226" s="1154"/>
      <c r="B226" s="1151"/>
      <c r="C226" s="1169"/>
      <c r="D226" s="1148"/>
      <c r="E226" s="1148"/>
      <c r="F226" s="1148"/>
      <c r="G226" s="1238" t="s">
        <v>1380</v>
      </c>
      <c r="H226" s="1239"/>
      <c r="I226" s="1239"/>
      <c r="J226" s="1239"/>
      <c r="K226" s="1239"/>
      <c r="L226" s="1239"/>
      <c r="M226" s="1239"/>
      <c r="N226" s="592" t="s">
        <v>86</v>
      </c>
      <c r="O226" s="1240">
        <v>100000</v>
      </c>
      <c r="P226" s="1240"/>
      <c r="Q226" s="1240"/>
      <c r="R226" s="637" t="s">
        <v>12</v>
      </c>
      <c r="S226" s="469" t="s">
        <v>68</v>
      </c>
      <c r="T226" s="637">
        <v>2</v>
      </c>
      <c r="U226" s="607" t="s">
        <v>1372</v>
      </c>
      <c r="V226" s="470" t="s">
        <v>1373</v>
      </c>
      <c r="W226" s="637"/>
      <c r="X226" s="638"/>
      <c r="Y226" s="638"/>
      <c r="Z226" s="638"/>
      <c r="AA226" s="638"/>
      <c r="AB226" s="637"/>
      <c r="AC226" s="637"/>
      <c r="AD226" s="637"/>
      <c r="AE226" s="637"/>
      <c r="AF226" s="939"/>
      <c r="AG226" s="637" t="s">
        <v>1374</v>
      </c>
      <c r="AH226" s="1326">
        <f t="shared" si="18"/>
        <v>200000</v>
      </c>
      <c r="AI226" s="1326"/>
      <c r="AJ226" s="1326"/>
      <c r="AK226" s="1327"/>
      <c r="AM226" s="879"/>
      <c r="AN226" s="880"/>
      <c r="AO226" s="889"/>
      <c r="AP226" s="894"/>
      <c r="AQ226" s="862">
        <v>120000</v>
      </c>
      <c r="AR226" s="867"/>
    </row>
    <row r="227" spans="1:44" s="55" customFormat="1" ht="20.100000000000001" customHeight="1">
      <c r="A227" s="1154"/>
      <c r="B227" s="1151"/>
      <c r="C227" s="1173"/>
      <c r="D227" s="1149"/>
      <c r="E227" s="1149"/>
      <c r="F227" s="1149"/>
      <c r="G227" s="1260" t="s">
        <v>1381</v>
      </c>
      <c r="H227" s="1260"/>
      <c r="I227" s="1260"/>
      <c r="J227" s="1260"/>
      <c r="K227" s="1260"/>
      <c r="L227" s="1260"/>
      <c r="M227" s="1260"/>
      <c r="N227" s="1260"/>
      <c r="O227" s="479"/>
      <c r="P227" s="479"/>
      <c r="Q227" s="479"/>
      <c r="R227" s="480"/>
      <c r="S227" s="480"/>
      <c r="T227" s="480"/>
      <c r="U227" s="479"/>
      <c r="V227" s="479"/>
      <c r="W227" s="480"/>
      <c r="X227" s="478"/>
      <c r="Y227" s="479"/>
      <c r="Z227" s="479"/>
      <c r="AA227" s="479"/>
      <c r="AB227" s="480"/>
      <c r="AC227" s="480"/>
      <c r="AD227" s="480"/>
      <c r="AE227" s="480"/>
      <c r="AF227" s="481"/>
      <c r="AG227" s="1538">
        <f>AG201+AG204+AG207+AG210+AG212+AG214+AG221+AG219</f>
        <v>140724400</v>
      </c>
      <c r="AH227" s="1538"/>
      <c r="AI227" s="1538"/>
      <c r="AJ227" s="1538"/>
      <c r="AK227" s="1539"/>
      <c r="AM227" s="879"/>
      <c r="AN227" s="880"/>
      <c r="AO227" s="889"/>
      <c r="AP227" s="894"/>
      <c r="AQ227" s="862"/>
      <c r="AR227" s="867"/>
    </row>
    <row r="228" spans="1:44" s="55" customFormat="1" ht="20.100000000000001" customHeight="1">
      <c r="A228" s="1154"/>
      <c r="B228" s="1151"/>
      <c r="C228" s="1265" t="s">
        <v>1382</v>
      </c>
      <c r="D228" s="1147">
        <f>ROUNDUP(AG238,-3)</f>
        <v>1270000</v>
      </c>
      <c r="E228" s="1147">
        <v>2050000</v>
      </c>
      <c r="F228" s="1147">
        <f>D228-E228</f>
        <v>-780000</v>
      </c>
      <c r="G228" s="1528" t="s">
        <v>1383</v>
      </c>
      <c r="H228" s="1529"/>
      <c r="I228" s="1529"/>
      <c r="J228" s="1529"/>
      <c r="K228" s="1529"/>
      <c r="L228" s="1529"/>
      <c r="M228" s="1529"/>
      <c r="N228" s="1529"/>
      <c r="O228" s="1529"/>
      <c r="P228" s="1529"/>
      <c r="Q228" s="1529"/>
      <c r="R228" s="586"/>
      <c r="S228" s="586"/>
      <c r="T228" s="586"/>
      <c r="U228" s="587"/>
      <c r="V228" s="588"/>
      <c r="W228" s="639"/>
      <c r="X228" s="640"/>
      <c r="Y228" s="641"/>
      <c r="Z228" s="641"/>
      <c r="AA228" s="641"/>
      <c r="AB228" s="639"/>
      <c r="AC228" s="639"/>
      <c r="AD228" s="639"/>
      <c r="AE228" s="639"/>
      <c r="AF228" s="642"/>
      <c r="AG228" s="1530">
        <f>SUM(AH229:AK229)</f>
        <v>50000</v>
      </c>
      <c r="AH228" s="1530"/>
      <c r="AI228" s="1530"/>
      <c r="AJ228" s="1530"/>
      <c r="AK228" s="1531"/>
      <c r="AM228" s="879"/>
      <c r="AN228" s="880"/>
      <c r="AO228" s="889"/>
      <c r="AP228" s="894"/>
      <c r="AQ228" s="862"/>
      <c r="AR228" s="867"/>
    </row>
    <row r="229" spans="1:44" s="55" customFormat="1" ht="20.100000000000001" customHeight="1">
      <c r="A229" s="1154"/>
      <c r="B229" s="1151"/>
      <c r="C229" s="1270"/>
      <c r="D229" s="1148"/>
      <c r="E229" s="1148"/>
      <c r="F229" s="1148"/>
      <c r="G229" s="1188" t="s">
        <v>1634</v>
      </c>
      <c r="H229" s="1189"/>
      <c r="I229" s="1189"/>
      <c r="J229" s="1189"/>
      <c r="K229" s="1189"/>
      <c r="L229" s="1189"/>
      <c r="M229" s="1189"/>
      <c r="N229" s="468"/>
      <c r="O229" s="1240"/>
      <c r="P229" s="1240"/>
      <c r="Q229" s="1240"/>
      <c r="R229" s="469"/>
      <c r="S229" s="469"/>
      <c r="T229" s="469"/>
      <c r="U229" s="470"/>
      <c r="V229" s="470"/>
      <c r="W229" s="469"/>
      <c r="X229" s="468"/>
      <c r="Y229" s="1510"/>
      <c r="Z229" s="1510"/>
      <c r="AA229" s="1510"/>
      <c r="AB229" s="469"/>
      <c r="AC229" s="469"/>
      <c r="AD229" s="469"/>
      <c r="AE229" s="469"/>
      <c r="AF229" s="471"/>
      <c r="AG229" s="469"/>
      <c r="AH229" s="1326">
        <v>50000</v>
      </c>
      <c r="AI229" s="1326"/>
      <c r="AJ229" s="1326"/>
      <c r="AK229" s="1327"/>
      <c r="AM229" s="879"/>
      <c r="AN229" s="880"/>
      <c r="AO229" s="889"/>
      <c r="AP229" s="894"/>
      <c r="AQ229" s="862"/>
      <c r="AR229" s="867"/>
    </row>
    <row r="230" spans="1:44" s="55" customFormat="1" ht="20.100000000000001" customHeight="1">
      <c r="A230" s="1154"/>
      <c r="B230" s="1151"/>
      <c r="C230" s="1270"/>
      <c r="D230" s="1148"/>
      <c r="E230" s="1148"/>
      <c r="F230" s="1148"/>
      <c r="G230" s="1456" t="s">
        <v>1384</v>
      </c>
      <c r="H230" s="1457"/>
      <c r="I230" s="1457"/>
      <c r="J230" s="1457"/>
      <c r="K230" s="1457"/>
      <c r="L230" s="1457"/>
      <c r="M230" s="1457"/>
      <c r="N230" s="1457"/>
      <c r="O230" s="1457"/>
      <c r="P230" s="1457"/>
      <c r="Q230" s="1457"/>
      <c r="R230" s="593"/>
      <c r="S230" s="596"/>
      <c r="T230" s="596"/>
      <c r="U230" s="595"/>
      <c r="V230" s="595"/>
      <c r="W230" s="596"/>
      <c r="X230" s="597"/>
      <c r="Y230" s="595"/>
      <c r="Z230" s="595"/>
      <c r="AA230" s="595"/>
      <c r="AB230" s="596"/>
      <c r="AC230" s="596"/>
      <c r="AD230" s="596"/>
      <c r="AE230" s="596"/>
      <c r="AF230" s="598"/>
      <c r="AG230" s="1458">
        <f>SUM(AH231:AK231)</f>
        <v>50000</v>
      </c>
      <c r="AH230" s="1458"/>
      <c r="AI230" s="1458"/>
      <c r="AJ230" s="1458"/>
      <c r="AK230" s="1459"/>
      <c r="AM230" s="879"/>
      <c r="AN230" s="880"/>
      <c r="AO230" s="889"/>
      <c r="AP230" s="894"/>
      <c r="AQ230" s="862"/>
      <c r="AR230" s="867"/>
    </row>
    <row r="231" spans="1:44" s="55" customFormat="1" ht="20.100000000000001" customHeight="1">
      <c r="A231" s="1154"/>
      <c r="B231" s="1151"/>
      <c r="C231" s="1270"/>
      <c r="D231" s="1148"/>
      <c r="E231" s="1148"/>
      <c r="F231" s="1148"/>
      <c r="G231" s="1188" t="s">
        <v>1385</v>
      </c>
      <c r="H231" s="1189"/>
      <c r="I231" s="1189"/>
      <c r="J231" s="1189"/>
      <c r="K231" s="1189"/>
      <c r="L231" s="1189"/>
      <c r="M231" s="1189"/>
      <c r="N231" s="592" t="s">
        <v>86</v>
      </c>
      <c r="O231" s="1240">
        <v>50000</v>
      </c>
      <c r="P231" s="1240"/>
      <c r="Q231" s="1240"/>
      <c r="R231" s="469" t="s">
        <v>12</v>
      </c>
      <c r="S231" s="465" t="s">
        <v>68</v>
      </c>
      <c r="T231" s="465">
        <v>1</v>
      </c>
      <c r="U231" s="466" t="s">
        <v>74</v>
      </c>
      <c r="V231" s="466" t="s">
        <v>87</v>
      </c>
      <c r="W231" s="465"/>
      <c r="X231" s="464"/>
      <c r="Y231" s="1349"/>
      <c r="Z231" s="1349"/>
      <c r="AA231" s="1349"/>
      <c r="AB231" s="465"/>
      <c r="AC231" s="465"/>
      <c r="AD231" s="465"/>
      <c r="AE231" s="465"/>
      <c r="AF231" s="467"/>
      <c r="AG231" s="465" t="s">
        <v>1374</v>
      </c>
      <c r="AH231" s="1326">
        <f>O231*T231</f>
        <v>50000</v>
      </c>
      <c r="AI231" s="1326"/>
      <c r="AJ231" s="1326"/>
      <c r="AK231" s="1327"/>
      <c r="AM231" s="879"/>
      <c r="AN231" s="880"/>
      <c r="AO231" s="889"/>
      <c r="AP231" s="894"/>
      <c r="AQ231" s="862"/>
      <c r="AR231" s="867"/>
    </row>
    <row r="232" spans="1:44" s="55" customFormat="1" ht="20.100000000000001" customHeight="1">
      <c r="A232" s="1154"/>
      <c r="B232" s="1151"/>
      <c r="C232" s="1270"/>
      <c r="D232" s="1148"/>
      <c r="E232" s="1148"/>
      <c r="F232" s="1148"/>
      <c r="G232" s="1456" t="s">
        <v>1386</v>
      </c>
      <c r="H232" s="1457"/>
      <c r="I232" s="1457"/>
      <c r="J232" s="1457"/>
      <c r="K232" s="1457"/>
      <c r="L232" s="1457"/>
      <c r="M232" s="1457"/>
      <c r="N232" s="1457"/>
      <c r="O232" s="1457"/>
      <c r="P232" s="1457"/>
      <c r="Q232" s="1457"/>
      <c r="R232" s="593"/>
      <c r="S232" s="596"/>
      <c r="T232" s="596"/>
      <c r="U232" s="595"/>
      <c r="V232" s="595"/>
      <c r="W232" s="596"/>
      <c r="X232" s="597"/>
      <c r="Y232" s="595"/>
      <c r="Z232" s="595"/>
      <c r="AA232" s="595"/>
      <c r="AB232" s="596"/>
      <c r="AC232" s="596"/>
      <c r="AD232" s="596"/>
      <c r="AE232" s="596"/>
      <c r="AF232" s="598"/>
      <c r="AG232" s="1458">
        <f>SUM(AH233:AK233)</f>
        <v>0</v>
      </c>
      <c r="AH232" s="1458"/>
      <c r="AI232" s="1458"/>
      <c r="AJ232" s="1458"/>
      <c r="AK232" s="1459"/>
      <c r="AM232" s="879"/>
      <c r="AN232" s="880"/>
      <c r="AO232" s="889"/>
      <c r="AP232" s="894"/>
      <c r="AQ232" s="862"/>
      <c r="AR232" s="867"/>
    </row>
    <row r="233" spans="1:44" s="55" customFormat="1" ht="20.100000000000001" customHeight="1">
      <c r="A233" s="1154"/>
      <c r="B233" s="1151"/>
      <c r="C233" s="1270"/>
      <c r="D233" s="1148"/>
      <c r="E233" s="1148"/>
      <c r="F233" s="1148"/>
      <c r="G233" s="1188"/>
      <c r="H233" s="1189"/>
      <c r="I233" s="1189"/>
      <c r="J233" s="1189"/>
      <c r="K233" s="1189"/>
      <c r="L233" s="1189"/>
      <c r="M233" s="1189"/>
      <c r="N233" s="592"/>
      <c r="O233" s="1240"/>
      <c r="P233" s="1240"/>
      <c r="Q233" s="1240"/>
      <c r="R233" s="469"/>
      <c r="S233" s="465"/>
      <c r="T233" s="465"/>
      <c r="U233" s="466"/>
      <c r="V233" s="466"/>
      <c r="W233" s="465"/>
      <c r="X233" s="464"/>
      <c r="Y233" s="1349"/>
      <c r="Z233" s="1349"/>
      <c r="AA233" s="1349"/>
      <c r="AB233" s="465"/>
      <c r="AC233" s="465"/>
      <c r="AD233" s="465"/>
      <c r="AE233" s="465"/>
      <c r="AF233" s="467"/>
      <c r="AG233" s="465"/>
      <c r="AH233" s="1326"/>
      <c r="AI233" s="1326"/>
      <c r="AJ233" s="1326"/>
      <c r="AK233" s="1327"/>
      <c r="AM233" s="879"/>
      <c r="AN233" s="880"/>
      <c r="AO233" s="889"/>
      <c r="AP233" s="894"/>
      <c r="AQ233" s="862"/>
      <c r="AR233" s="867"/>
    </row>
    <row r="234" spans="1:44" s="55" customFormat="1" ht="20.100000000000001" customHeight="1">
      <c r="A234" s="1154"/>
      <c r="B234" s="1151"/>
      <c r="C234" s="1270"/>
      <c r="D234" s="1148"/>
      <c r="E234" s="1148"/>
      <c r="F234" s="1148"/>
      <c r="G234" s="1456" t="s">
        <v>1387</v>
      </c>
      <c r="H234" s="1457"/>
      <c r="I234" s="1457"/>
      <c r="J234" s="1457"/>
      <c r="K234" s="1457"/>
      <c r="L234" s="1457"/>
      <c r="M234" s="1457"/>
      <c r="N234" s="1457"/>
      <c r="O234" s="1457"/>
      <c r="P234" s="1457"/>
      <c r="Q234" s="1457"/>
      <c r="R234" s="593"/>
      <c r="S234" s="596"/>
      <c r="T234" s="596"/>
      <c r="U234" s="595"/>
      <c r="V234" s="595"/>
      <c r="W234" s="596"/>
      <c r="X234" s="597"/>
      <c r="Y234" s="595"/>
      <c r="Z234" s="595"/>
      <c r="AA234" s="595"/>
      <c r="AB234" s="596"/>
      <c r="AC234" s="596"/>
      <c r="AD234" s="596"/>
      <c r="AE234" s="596"/>
      <c r="AF234" s="598"/>
      <c r="AG234" s="1458">
        <f>AH235</f>
        <v>0</v>
      </c>
      <c r="AH234" s="1458"/>
      <c r="AI234" s="1458"/>
      <c r="AJ234" s="1458"/>
      <c r="AK234" s="1459"/>
      <c r="AM234" s="879"/>
      <c r="AN234" s="880"/>
      <c r="AO234" s="889"/>
      <c r="AP234" s="894"/>
      <c r="AQ234" s="862"/>
      <c r="AR234" s="867"/>
    </row>
    <row r="235" spans="1:44" s="55" customFormat="1" ht="20.100000000000001" customHeight="1">
      <c r="A235" s="1154"/>
      <c r="B235" s="1151"/>
      <c r="C235" s="1270"/>
      <c r="D235" s="1148"/>
      <c r="E235" s="1148"/>
      <c r="F235" s="1148"/>
      <c r="G235" s="1188"/>
      <c r="H235" s="1189"/>
      <c r="I235" s="1189"/>
      <c r="J235" s="1189"/>
      <c r="K235" s="1189"/>
      <c r="L235" s="1189"/>
      <c r="M235" s="1189"/>
      <c r="N235" s="592"/>
      <c r="O235" s="1240"/>
      <c r="P235" s="1240"/>
      <c r="Q235" s="1240"/>
      <c r="R235" s="469"/>
      <c r="S235" s="465"/>
      <c r="T235" s="465"/>
      <c r="U235" s="466"/>
      <c r="V235" s="466"/>
      <c r="W235" s="465"/>
      <c r="X235" s="464"/>
      <c r="Y235" s="1349"/>
      <c r="Z235" s="1349"/>
      <c r="AA235" s="1349"/>
      <c r="AB235" s="465"/>
      <c r="AC235" s="465"/>
      <c r="AD235" s="465"/>
      <c r="AE235" s="465"/>
      <c r="AF235" s="467"/>
      <c r="AG235" s="465"/>
      <c r="AH235" s="1326"/>
      <c r="AI235" s="1326"/>
      <c r="AJ235" s="1326"/>
      <c r="AK235" s="1327"/>
      <c r="AM235" s="879"/>
      <c r="AN235" s="880"/>
      <c r="AO235" s="889"/>
      <c r="AP235" s="894"/>
      <c r="AQ235" s="862"/>
      <c r="AR235" s="867"/>
    </row>
    <row r="236" spans="1:44" s="55" customFormat="1" ht="20.100000000000001" customHeight="1">
      <c r="A236" s="1154"/>
      <c r="B236" s="1151"/>
      <c r="C236" s="1270"/>
      <c r="D236" s="1148"/>
      <c r="E236" s="1148"/>
      <c r="F236" s="1148"/>
      <c r="G236" s="1519" t="s">
        <v>1388</v>
      </c>
      <c r="H236" s="1520"/>
      <c r="I236" s="1520"/>
      <c r="J236" s="1520"/>
      <c r="K236" s="1520"/>
      <c r="L236" s="1520"/>
      <c r="M236" s="1520"/>
      <c r="N236" s="1520"/>
      <c r="O236" s="1520"/>
      <c r="P236" s="1520"/>
      <c r="Q236" s="1520"/>
      <c r="R236" s="634"/>
      <c r="S236" s="643"/>
      <c r="T236" s="643"/>
      <c r="U236" s="644"/>
      <c r="V236" s="506"/>
      <c r="W236" s="505"/>
      <c r="X236" s="507"/>
      <c r="Y236" s="645"/>
      <c r="Z236" s="645"/>
      <c r="AA236" s="645"/>
      <c r="AB236" s="505"/>
      <c r="AC236" s="505"/>
      <c r="AD236" s="505"/>
      <c r="AE236" s="505"/>
      <c r="AF236" s="508"/>
      <c r="AG236" s="1521">
        <f>AH237</f>
        <v>1170000</v>
      </c>
      <c r="AH236" s="1521"/>
      <c r="AI236" s="1521"/>
      <c r="AJ236" s="1521"/>
      <c r="AK236" s="1522"/>
      <c r="AM236" s="879"/>
      <c r="AN236" s="880"/>
      <c r="AO236" s="889"/>
      <c r="AP236" s="894"/>
      <c r="AQ236" s="862">
        <v>1104000</v>
      </c>
      <c r="AR236" s="867"/>
    </row>
    <row r="237" spans="1:44" s="55" customFormat="1" ht="20.100000000000001" customHeight="1">
      <c r="A237" s="1154"/>
      <c r="B237" s="1151"/>
      <c r="C237" s="1270"/>
      <c r="D237" s="1148"/>
      <c r="E237" s="1148"/>
      <c r="F237" s="1148"/>
      <c r="G237" s="1523" t="s">
        <v>1389</v>
      </c>
      <c r="H237" s="1524"/>
      <c r="I237" s="1524"/>
      <c r="J237" s="1524"/>
      <c r="K237" s="1524"/>
      <c r="L237" s="1524"/>
      <c r="M237" s="1524"/>
      <c r="N237" s="646" t="s">
        <v>86</v>
      </c>
      <c r="O237" s="1525">
        <v>117000</v>
      </c>
      <c r="P237" s="1525"/>
      <c r="Q237" s="1525"/>
      <c r="R237" s="475" t="s">
        <v>1390</v>
      </c>
      <c r="S237" s="475" t="s">
        <v>68</v>
      </c>
      <c r="T237" s="475">
        <v>10</v>
      </c>
      <c r="U237" s="476" t="s">
        <v>74</v>
      </c>
      <c r="V237" s="476" t="s">
        <v>87</v>
      </c>
      <c r="W237" s="476"/>
      <c r="X237" s="474"/>
      <c r="Y237" s="1526"/>
      <c r="Z237" s="1526"/>
      <c r="AA237" s="1526"/>
      <c r="AB237" s="475"/>
      <c r="AC237" s="475"/>
      <c r="AD237" s="475"/>
      <c r="AE237" s="1527"/>
      <c r="AF237" s="1527"/>
      <c r="AG237" s="475" t="s">
        <v>1391</v>
      </c>
      <c r="AH237" s="1186">
        <f>O237*T237</f>
        <v>1170000</v>
      </c>
      <c r="AI237" s="1186"/>
      <c r="AJ237" s="1186"/>
      <c r="AK237" s="1187"/>
      <c r="AM237" s="879"/>
      <c r="AN237" s="880"/>
      <c r="AO237" s="889"/>
      <c r="AP237" s="894"/>
      <c r="AQ237" s="862"/>
      <c r="AR237" s="867"/>
    </row>
    <row r="238" spans="1:44" s="55" customFormat="1" ht="20.100000000000001" customHeight="1" thickBot="1">
      <c r="A238" s="1155"/>
      <c r="B238" s="1152"/>
      <c r="C238" s="1442"/>
      <c r="D238" s="1167"/>
      <c r="E238" s="1167"/>
      <c r="F238" s="1167"/>
      <c r="G238" s="1511" t="s">
        <v>1392</v>
      </c>
      <c r="H238" s="1512"/>
      <c r="I238" s="1512"/>
      <c r="J238" s="1512"/>
      <c r="K238" s="1512"/>
      <c r="L238" s="1512"/>
      <c r="M238" s="1512"/>
      <c r="N238" s="1512"/>
      <c r="O238" s="517"/>
      <c r="P238" s="517"/>
      <c r="Q238" s="517"/>
      <c r="R238" s="518"/>
      <c r="S238" s="518"/>
      <c r="T238" s="518"/>
      <c r="U238" s="517"/>
      <c r="V238" s="517"/>
      <c r="W238" s="518"/>
      <c r="X238" s="516"/>
      <c r="Y238" s="517"/>
      <c r="Z238" s="517"/>
      <c r="AA238" s="517"/>
      <c r="AB238" s="518"/>
      <c r="AC238" s="518"/>
      <c r="AD238" s="518"/>
      <c r="AE238" s="518"/>
      <c r="AF238" s="519"/>
      <c r="AG238" s="1513">
        <f>AG228+AG230+AG232+AG234+AG236</f>
        <v>1270000</v>
      </c>
      <c r="AH238" s="1513"/>
      <c r="AI238" s="1513"/>
      <c r="AJ238" s="1513"/>
      <c r="AK238" s="1514"/>
      <c r="AM238" s="879"/>
      <c r="AN238" s="880"/>
      <c r="AO238" s="889"/>
      <c r="AP238" s="894"/>
      <c r="AQ238" s="862"/>
      <c r="AR238" s="867"/>
    </row>
    <row r="239" spans="1:44" s="52" customFormat="1" ht="18" customHeight="1" thickBot="1">
      <c r="A239" s="1156" t="s">
        <v>1436</v>
      </c>
      <c r="B239" s="1157"/>
      <c r="C239" s="1157"/>
      <c r="D239" s="1157"/>
      <c r="E239" s="1157"/>
      <c r="F239" s="1157"/>
      <c r="G239" s="1158"/>
      <c r="H239" s="1158"/>
      <c r="I239" s="1158"/>
      <c r="J239" s="1158"/>
      <c r="K239" s="1158"/>
      <c r="L239" s="1158"/>
      <c r="M239" s="1158"/>
      <c r="N239" s="1158"/>
      <c r="O239" s="1158"/>
      <c r="P239" s="1158"/>
      <c r="Q239" s="1158"/>
      <c r="R239" s="1158"/>
      <c r="S239" s="1158"/>
      <c r="T239" s="1158"/>
      <c r="U239" s="1158"/>
      <c r="V239" s="1158"/>
      <c r="W239" s="1158"/>
      <c r="X239" s="1158"/>
      <c r="Y239" s="1158"/>
      <c r="Z239" s="1158"/>
      <c r="AA239" s="1158"/>
      <c r="AB239" s="1158"/>
      <c r="AC239" s="1158"/>
      <c r="AD239" s="1158"/>
      <c r="AE239" s="1158"/>
      <c r="AF239" s="1158"/>
      <c r="AG239" s="1158"/>
      <c r="AH239" s="1158"/>
      <c r="AI239" s="1158"/>
      <c r="AJ239" s="1158"/>
      <c r="AK239" s="1159"/>
      <c r="AM239" s="875"/>
      <c r="AN239" s="876"/>
      <c r="AO239" s="887"/>
      <c r="AP239" s="892"/>
      <c r="AQ239" s="861"/>
      <c r="AR239" s="864"/>
    </row>
    <row r="240" spans="1:44" ht="18" customHeight="1">
      <c r="A240" s="1160" t="s">
        <v>1142</v>
      </c>
      <c r="B240" s="1161"/>
      <c r="C240" s="1161"/>
      <c r="D240" s="1161"/>
      <c r="E240" s="1161"/>
      <c r="F240" s="1162"/>
      <c r="G240" s="453"/>
      <c r="H240" s="453"/>
      <c r="I240" s="453"/>
      <c r="J240" s="453"/>
      <c r="K240" s="453"/>
      <c r="L240" s="453"/>
      <c r="M240" s="453"/>
      <c r="N240" s="454"/>
      <c r="O240" s="453"/>
      <c r="P240" s="453"/>
      <c r="Q240" s="453"/>
      <c r="R240" s="455"/>
      <c r="S240" s="455"/>
      <c r="T240" s="455"/>
      <c r="U240" s="453"/>
      <c r="V240" s="453"/>
      <c r="W240" s="455"/>
      <c r="X240" s="454"/>
      <c r="Y240" s="453"/>
      <c r="Z240" s="453"/>
      <c r="AA240" s="453"/>
      <c r="AB240" s="455"/>
      <c r="AC240" s="455"/>
      <c r="AD240" s="455"/>
      <c r="AE240" s="455"/>
      <c r="AF240" s="456"/>
      <c r="AG240" s="455"/>
      <c r="AH240" s="453"/>
      <c r="AI240" s="453"/>
      <c r="AJ240" s="453"/>
      <c r="AK240" s="457"/>
      <c r="AL240" s="55"/>
      <c r="AM240" s="879"/>
      <c r="AN240" s="880"/>
      <c r="AO240" s="889"/>
      <c r="AP240" s="894"/>
      <c r="AQ240" s="861"/>
      <c r="AR240" s="865"/>
    </row>
    <row r="241" spans="1:44" ht="30" customHeight="1" thickBot="1">
      <c r="A241" s="966" t="s">
        <v>6</v>
      </c>
      <c r="B241" s="967" t="s">
        <v>7</v>
      </c>
      <c r="C241" s="968" t="s">
        <v>8</v>
      </c>
      <c r="D241" s="969" t="s">
        <v>440</v>
      </c>
      <c r="E241" s="969" t="s">
        <v>435</v>
      </c>
      <c r="F241" s="459" t="s">
        <v>51</v>
      </c>
      <c r="G241" s="1163" t="s">
        <v>1145</v>
      </c>
      <c r="H241" s="1164"/>
      <c r="I241" s="1164"/>
      <c r="J241" s="1164"/>
      <c r="K241" s="1164"/>
      <c r="L241" s="1164"/>
      <c r="M241" s="1164"/>
      <c r="N241" s="1164"/>
      <c r="O241" s="1164"/>
      <c r="P241" s="1164"/>
      <c r="Q241" s="1164"/>
      <c r="R241" s="1164"/>
      <c r="S241" s="1164"/>
      <c r="T241" s="1164"/>
      <c r="U241" s="1164"/>
      <c r="V241" s="1164"/>
      <c r="W241" s="1164"/>
      <c r="X241" s="1164"/>
      <c r="Y241" s="1164"/>
      <c r="Z241" s="1164"/>
      <c r="AA241" s="1164"/>
      <c r="AB241" s="1164"/>
      <c r="AC241" s="1164"/>
      <c r="AD241" s="1164"/>
      <c r="AE241" s="1164"/>
      <c r="AF241" s="1164"/>
      <c r="AG241" s="1164"/>
      <c r="AH241" s="1164"/>
      <c r="AI241" s="1164"/>
      <c r="AJ241" s="1164"/>
      <c r="AK241" s="1165"/>
      <c r="AQ241" s="861"/>
      <c r="AR241" s="865"/>
    </row>
    <row r="242" spans="1:44" s="55" customFormat="1" ht="18" customHeight="1">
      <c r="A242" s="1172" t="s">
        <v>119</v>
      </c>
      <c r="B242" s="1171" t="s">
        <v>119</v>
      </c>
      <c r="C242" s="1168" t="s">
        <v>1393</v>
      </c>
      <c r="D242" s="1166">
        <f>ROUNDUP(AG312+AG321,-3)</f>
        <v>1537079000</v>
      </c>
      <c r="E242" s="1166">
        <v>1536054000</v>
      </c>
      <c r="F242" s="1166">
        <f>D242-E242</f>
        <v>1025000</v>
      </c>
      <c r="G242" s="1515" t="s">
        <v>1394</v>
      </c>
      <c r="H242" s="1516"/>
      <c r="I242" s="1516"/>
      <c r="J242" s="1516"/>
      <c r="K242" s="1516"/>
      <c r="L242" s="1516"/>
      <c r="M242" s="1516"/>
      <c r="N242" s="1516"/>
      <c r="O242" s="1516"/>
      <c r="P242" s="1516"/>
      <c r="Q242" s="1516"/>
      <c r="R242" s="973"/>
      <c r="S242" s="973"/>
      <c r="T242" s="973"/>
      <c r="U242" s="974"/>
      <c r="V242" s="975"/>
      <c r="W242" s="976"/>
      <c r="X242" s="977"/>
      <c r="Y242" s="975"/>
      <c r="Z242" s="975"/>
      <c r="AA242" s="975"/>
      <c r="AB242" s="976"/>
      <c r="AC242" s="976"/>
      <c r="AD242" s="976"/>
      <c r="AE242" s="976"/>
      <c r="AF242" s="978"/>
      <c r="AG242" s="1517">
        <f>SUM(AH243,AH245:AK248)</f>
        <v>229160000</v>
      </c>
      <c r="AH242" s="1517"/>
      <c r="AI242" s="1517"/>
      <c r="AJ242" s="1517"/>
      <c r="AK242" s="1518"/>
      <c r="AM242" s="879"/>
      <c r="AN242" s="880"/>
      <c r="AO242" s="889"/>
      <c r="AP242" s="894"/>
      <c r="AQ242" s="862"/>
      <c r="AR242" s="867"/>
    </row>
    <row r="243" spans="1:44" s="55" customFormat="1" ht="18" customHeight="1">
      <c r="A243" s="1154"/>
      <c r="B243" s="1151"/>
      <c r="C243" s="1169"/>
      <c r="D243" s="1148"/>
      <c r="E243" s="1148"/>
      <c r="F243" s="1148"/>
      <c r="G243" s="1317" t="s">
        <v>1395</v>
      </c>
      <c r="H243" s="1318"/>
      <c r="I243" s="1318"/>
      <c r="J243" s="1318"/>
      <c r="K243" s="1318"/>
      <c r="L243" s="1318"/>
      <c r="M243" s="1318"/>
      <c r="N243" s="431" t="s">
        <v>86</v>
      </c>
      <c r="O243" s="1335">
        <v>290000</v>
      </c>
      <c r="P243" s="1335"/>
      <c r="Q243" s="1335"/>
      <c r="R243" s="445" t="s">
        <v>1390</v>
      </c>
      <c r="S243" s="445" t="s">
        <v>68</v>
      </c>
      <c r="T243" s="446">
        <v>11</v>
      </c>
      <c r="U243" s="437" t="s">
        <v>1396</v>
      </c>
      <c r="V243" s="445" t="s">
        <v>68</v>
      </c>
      <c r="W243" s="1501">
        <v>68</v>
      </c>
      <c r="X243" s="1501"/>
      <c r="Y243" s="438" t="s">
        <v>1397</v>
      </c>
      <c r="Z243" s="438" t="s">
        <v>1398</v>
      </c>
      <c r="AA243" s="438"/>
      <c r="AB243" s="446"/>
      <c r="AC243" s="446"/>
      <c r="AD243" s="446"/>
      <c r="AE243" s="1498"/>
      <c r="AF243" s="1498"/>
      <c r="AG243" s="446" t="s">
        <v>1391</v>
      </c>
      <c r="AH243" s="1502">
        <f>SUM(O243*T243*W243)</f>
        <v>216920000</v>
      </c>
      <c r="AI243" s="1502"/>
      <c r="AJ243" s="1502"/>
      <c r="AK243" s="1503"/>
      <c r="AM243" s="879"/>
      <c r="AN243" s="880"/>
      <c r="AO243" s="889"/>
      <c r="AP243" s="894"/>
      <c r="AQ243" s="862"/>
      <c r="AR243" s="867"/>
    </row>
    <row r="244" spans="1:44" s="55" customFormat="1" ht="18" customHeight="1">
      <c r="A244" s="1154"/>
      <c r="B244" s="1151"/>
      <c r="C244" s="1169"/>
      <c r="D244" s="1148"/>
      <c r="E244" s="1148"/>
      <c r="F244" s="1148"/>
      <c r="G244" s="1499" t="s">
        <v>1399</v>
      </c>
      <c r="H244" s="1500"/>
      <c r="I244" s="1500"/>
      <c r="J244" s="1500"/>
      <c r="K244" s="1500"/>
      <c r="L244" s="1500"/>
      <c r="M244" s="1500"/>
      <c r="N244" s="431"/>
      <c r="O244" s="1335"/>
      <c r="P244" s="1335"/>
      <c r="Q244" s="1335"/>
      <c r="R244" s="448"/>
      <c r="S244" s="445"/>
      <c r="T244" s="448"/>
      <c r="U244" s="437"/>
      <c r="V244" s="432"/>
      <c r="W244" s="447"/>
      <c r="X244" s="1496"/>
      <c r="Y244" s="1496"/>
      <c r="Z244" s="1496"/>
      <c r="AA244" s="1496"/>
      <c r="AB244" s="447"/>
      <c r="AC244" s="447"/>
      <c r="AD244" s="447"/>
      <c r="AE244" s="1496"/>
      <c r="AF244" s="1496"/>
      <c r="AG244" s="447"/>
      <c r="AH244" s="1306"/>
      <c r="AI244" s="1306"/>
      <c r="AJ244" s="1306"/>
      <c r="AK244" s="1307"/>
      <c r="AM244" s="879"/>
      <c r="AN244" s="880"/>
      <c r="AO244" s="889"/>
      <c r="AP244" s="894"/>
      <c r="AQ244" s="862"/>
      <c r="AR244" s="867"/>
    </row>
    <row r="245" spans="1:44" s="55" customFormat="1" ht="18" customHeight="1">
      <c r="A245" s="1154"/>
      <c r="B245" s="1151"/>
      <c r="C245" s="1169"/>
      <c r="D245" s="1148"/>
      <c r="E245" s="1148"/>
      <c r="F245" s="1148"/>
      <c r="G245" s="1494" t="s">
        <v>1400</v>
      </c>
      <c r="H245" s="1495"/>
      <c r="I245" s="1495"/>
      <c r="J245" s="1495"/>
      <c r="K245" s="1495"/>
      <c r="L245" s="1495"/>
      <c r="M245" s="1495"/>
      <c r="N245" s="431" t="s">
        <v>1401</v>
      </c>
      <c r="O245" s="1335">
        <v>16500</v>
      </c>
      <c r="P245" s="1335"/>
      <c r="Q245" s="1335"/>
      <c r="R245" s="448" t="s">
        <v>1390</v>
      </c>
      <c r="S245" s="445" t="s">
        <v>68</v>
      </c>
      <c r="T245" s="448">
        <v>68</v>
      </c>
      <c r="U245" s="437" t="s">
        <v>1397</v>
      </c>
      <c r="V245" s="432" t="s">
        <v>1398</v>
      </c>
      <c r="W245" s="447"/>
      <c r="X245" s="1496"/>
      <c r="Y245" s="1496"/>
      <c r="Z245" s="1496"/>
      <c r="AA245" s="1496"/>
      <c r="AB245" s="447"/>
      <c r="AC245" s="447"/>
      <c r="AD245" s="447"/>
      <c r="AE245" s="1496"/>
      <c r="AF245" s="1496"/>
      <c r="AG245" s="447" t="s">
        <v>1391</v>
      </c>
      <c r="AH245" s="1306">
        <f>SUM(O245*T245)</f>
        <v>1122000</v>
      </c>
      <c r="AI245" s="1306"/>
      <c r="AJ245" s="1306"/>
      <c r="AK245" s="1307"/>
      <c r="AM245" s="879"/>
      <c r="AN245" s="880"/>
      <c r="AO245" s="889"/>
      <c r="AP245" s="894"/>
      <c r="AQ245" s="862"/>
      <c r="AR245" s="867"/>
    </row>
    <row r="246" spans="1:44" s="55" customFormat="1" ht="18" customHeight="1">
      <c r="A246" s="1154"/>
      <c r="B246" s="1151"/>
      <c r="C246" s="1169"/>
      <c r="D246" s="1148"/>
      <c r="E246" s="1148"/>
      <c r="F246" s="1148"/>
      <c r="G246" s="1494" t="s">
        <v>1402</v>
      </c>
      <c r="H246" s="1495"/>
      <c r="I246" s="1495"/>
      <c r="J246" s="1495"/>
      <c r="K246" s="1495"/>
      <c r="L246" s="1495"/>
      <c r="M246" s="1495"/>
      <c r="N246" s="431" t="s">
        <v>1401</v>
      </c>
      <c r="O246" s="1335">
        <v>30000</v>
      </c>
      <c r="P246" s="1335"/>
      <c r="Q246" s="1335"/>
      <c r="R246" s="448" t="s">
        <v>1390</v>
      </c>
      <c r="S246" s="445" t="s">
        <v>68</v>
      </c>
      <c r="T246" s="446">
        <v>10</v>
      </c>
      <c r="U246" s="437" t="s">
        <v>1396</v>
      </c>
      <c r="V246" s="445" t="s">
        <v>68</v>
      </c>
      <c r="W246" s="1501">
        <v>7</v>
      </c>
      <c r="X246" s="1501"/>
      <c r="Y246" s="438" t="s">
        <v>1397</v>
      </c>
      <c r="Z246" s="438" t="s">
        <v>1398</v>
      </c>
      <c r="AA246" s="447"/>
      <c r="AB246" s="447"/>
      <c r="AC246" s="447"/>
      <c r="AD246" s="447"/>
      <c r="AE246" s="447"/>
      <c r="AF246" s="447"/>
      <c r="AG246" s="447" t="s">
        <v>1391</v>
      </c>
      <c r="AH246" s="1306">
        <f>SUM(O246*T246*W246)</f>
        <v>2100000</v>
      </c>
      <c r="AI246" s="1306"/>
      <c r="AJ246" s="1306"/>
      <c r="AK246" s="1307"/>
      <c r="AM246" s="879"/>
      <c r="AN246" s="880"/>
      <c r="AO246" s="889"/>
      <c r="AP246" s="894"/>
      <c r="AQ246" s="862"/>
      <c r="AR246" s="867"/>
    </row>
    <row r="247" spans="1:44" s="55" customFormat="1" ht="18" customHeight="1">
      <c r="A247" s="1154"/>
      <c r="B247" s="1151"/>
      <c r="C247" s="1169"/>
      <c r="D247" s="1148"/>
      <c r="E247" s="1148"/>
      <c r="F247" s="1148"/>
      <c r="G247" s="1494" t="s">
        <v>1403</v>
      </c>
      <c r="H247" s="1495"/>
      <c r="I247" s="1495"/>
      <c r="J247" s="1495"/>
      <c r="K247" s="1495"/>
      <c r="L247" s="1495"/>
      <c r="M247" s="1495"/>
      <c r="N247" s="431" t="s">
        <v>1401</v>
      </c>
      <c r="O247" s="1335">
        <v>618900</v>
      </c>
      <c r="P247" s="1335"/>
      <c r="Q247" s="1335"/>
      <c r="R247" s="448" t="s">
        <v>1390</v>
      </c>
      <c r="S247" s="445" t="s">
        <v>68</v>
      </c>
      <c r="T247" s="448">
        <v>10</v>
      </c>
      <c r="U247" s="437" t="s">
        <v>1404</v>
      </c>
      <c r="V247" s="432" t="s">
        <v>1398</v>
      </c>
      <c r="W247" s="447"/>
      <c r="X247" s="1496"/>
      <c r="Y247" s="1496"/>
      <c r="Z247" s="1496"/>
      <c r="AA247" s="1496"/>
      <c r="AB247" s="447"/>
      <c r="AC247" s="447"/>
      <c r="AD247" s="447"/>
      <c r="AE247" s="1496"/>
      <c r="AF247" s="1496"/>
      <c r="AG247" s="447" t="s">
        <v>1391</v>
      </c>
      <c r="AH247" s="1306">
        <f>SUM(O247*T247)</f>
        <v>6189000</v>
      </c>
      <c r="AI247" s="1306"/>
      <c r="AJ247" s="1306"/>
      <c r="AK247" s="1307"/>
      <c r="AM247" s="879"/>
      <c r="AN247" s="880"/>
      <c r="AO247" s="889"/>
      <c r="AP247" s="894"/>
      <c r="AQ247" s="862"/>
      <c r="AR247" s="867"/>
    </row>
    <row r="248" spans="1:44" s="55" customFormat="1" ht="18" customHeight="1">
      <c r="A248" s="1154"/>
      <c r="B248" s="1151"/>
      <c r="C248" s="1169"/>
      <c r="D248" s="1148"/>
      <c r="E248" s="1148"/>
      <c r="F248" s="1148"/>
      <c r="G248" s="1494" t="s">
        <v>1405</v>
      </c>
      <c r="H248" s="1495"/>
      <c r="I248" s="1495"/>
      <c r="J248" s="1495"/>
      <c r="K248" s="1495"/>
      <c r="L248" s="1495"/>
      <c r="M248" s="1495"/>
      <c r="N248" s="431" t="s">
        <v>1401</v>
      </c>
      <c r="O248" s="1335">
        <v>2829000</v>
      </c>
      <c r="P248" s="1335"/>
      <c r="Q248" s="1335"/>
      <c r="R248" s="448" t="s">
        <v>1390</v>
      </c>
      <c r="S248" s="445" t="s">
        <v>68</v>
      </c>
      <c r="T248" s="448">
        <v>1</v>
      </c>
      <c r="U248" s="437" t="s">
        <v>1397</v>
      </c>
      <c r="V248" s="432" t="s">
        <v>1398</v>
      </c>
      <c r="W248" s="447"/>
      <c r="X248" s="1496"/>
      <c r="Y248" s="1496"/>
      <c r="Z248" s="1496"/>
      <c r="AA248" s="1496"/>
      <c r="AB248" s="447"/>
      <c r="AC248" s="447"/>
      <c r="AD248" s="447"/>
      <c r="AE248" s="1496"/>
      <c r="AF248" s="1496"/>
      <c r="AG248" s="447" t="s">
        <v>1391</v>
      </c>
      <c r="AH248" s="1306">
        <f>SUM(O248*T248)</f>
        <v>2829000</v>
      </c>
      <c r="AI248" s="1306"/>
      <c r="AJ248" s="1306"/>
      <c r="AK248" s="1307"/>
      <c r="AM248" s="879"/>
      <c r="AN248" s="880"/>
      <c r="AO248" s="889"/>
      <c r="AP248" s="894"/>
      <c r="AQ248" s="862"/>
      <c r="AR248" s="867"/>
    </row>
    <row r="249" spans="1:44" s="55" customFormat="1" ht="18" customHeight="1">
      <c r="A249" s="1154"/>
      <c r="B249" s="1151"/>
      <c r="C249" s="1169"/>
      <c r="D249" s="1148"/>
      <c r="E249" s="1148"/>
      <c r="F249" s="1148"/>
      <c r="G249" s="1178" t="s">
        <v>1406</v>
      </c>
      <c r="H249" s="1179"/>
      <c r="I249" s="1179"/>
      <c r="J249" s="1179"/>
      <c r="K249" s="1179"/>
      <c r="L249" s="1179"/>
      <c r="M249" s="1179"/>
      <c r="N249" s="1179"/>
      <c r="O249" s="1179"/>
      <c r="P249" s="1179"/>
      <c r="Q249" s="1179"/>
      <c r="R249" s="652"/>
      <c r="S249" s="652"/>
      <c r="T249" s="652"/>
      <c r="U249" s="653"/>
      <c r="V249" s="648"/>
      <c r="W249" s="649"/>
      <c r="X249" s="650"/>
      <c r="Y249" s="648"/>
      <c r="Z249" s="648"/>
      <c r="AA249" s="648"/>
      <c r="AB249" s="649"/>
      <c r="AC249" s="649"/>
      <c r="AD249" s="649"/>
      <c r="AE249" s="649"/>
      <c r="AF249" s="651"/>
      <c r="AG249" s="1180">
        <f>SUM(AH250,AH252:AK255)</f>
        <v>168500000</v>
      </c>
      <c r="AH249" s="1180"/>
      <c r="AI249" s="1180"/>
      <c r="AJ249" s="1180"/>
      <c r="AK249" s="1181"/>
      <c r="AM249" s="879"/>
      <c r="AN249" s="880"/>
      <c r="AO249" s="889"/>
      <c r="AP249" s="894"/>
      <c r="AQ249" s="862"/>
      <c r="AR249" s="867"/>
    </row>
    <row r="250" spans="1:44" s="55" customFormat="1" ht="18" customHeight="1">
      <c r="A250" s="1154"/>
      <c r="B250" s="1151"/>
      <c r="C250" s="1169"/>
      <c r="D250" s="1148"/>
      <c r="E250" s="1148"/>
      <c r="F250" s="1148"/>
      <c r="G250" s="1317" t="s">
        <v>1395</v>
      </c>
      <c r="H250" s="1318"/>
      <c r="I250" s="1318"/>
      <c r="J250" s="1318"/>
      <c r="K250" s="1318"/>
      <c r="L250" s="1318"/>
      <c r="M250" s="1318"/>
      <c r="N250" s="431" t="s">
        <v>86</v>
      </c>
      <c r="O250" s="1335">
        <v>290000</v>
      </c>
      <c r="P250" s="1335"/>
      <c r="Q250" s="1335"/>
      <c r="R250" s="445" t="s">
        <v>1390</v>
      </c>
      <c r="S250" s="445" t="s">
        <v>68</v>
      </c>
      <c r="T250" s="446">
        <v>11</v>
      </c>
      <c r="U250" s="437" t="s">
        <v>1396</v>
      </c>
      <c r="V250" s="445" t="s">
        <v>68</v>
      </c>
      <c r="W250" s="1501">
        <v>50</v>
      </c>
      <c r="X250" s="1501"/>
      <c r="Y250" s="438" t="s">
        <v>1397</v>
      </c>
      <c r="Z250" s="438" t="s">
        <v>1398</v>
      </c>
      <c r="AA250" s="438"/>
      <c r="AB250" s="446"/>
      <c r="AC250" s="446"/>
      <c r="AD250" s="446"/>
      <c r="AE250" s="1498"/>
      <c r="AF250" s="1498"/>
      <c r="AG250" s="446" t="s">
        <v>1391</v>
      </c>
      <c r="AH250" s="1502">
        <f>O250*T250*W250</f>
        <v>159500000</v>
      </c>
      <c r="AI250" s="1502"/>
      <c r="AJ250" s="1502"/>
      <c r="AK250" s="1503"/>
      <c r="AM250" s="879"/>
      <c r="AN250" s="880"/>
      <c r="AO250" s="889"/>
      <c r="AP250" s="894"/>
      <c r="AQ250" s="862"/>
      <c r="AR250" s="867"/>
    </row>
    <row r="251" spans="1:44" s="55" customFormat="1" ht="18" customHeight="1">
      <c r="A251" s="1154"/>
      <c r="B251" s="1151"/>
      <c r="C251" s="1169"/>
      <c r="D251" s="1148"/>
      <c r="E251" s="1148"/>
      <c r="F251" s="1148"/>
      <c r="G251" s="1499" t="s">
        <v>1399</v>
      </c>
      <c r="H251" s="1500"/>
      <c r="I251" s="1500"/>
      <c r="J251" s="1500"/>
      <c r="K251" s="1500"/>
      <c r="L251" s="1500"/>
      <c r="M251" s="1500"/>
      <c r="N251" s="431"/>
      <c r="O251" s="1335"/>
      <c r="P251" s="1335"/>
      <c r="Q251" s="1335"/>
      <c r="R251" s="448"/>
      <c r="S251" s="448"/>
      <c r="T251" s="448"/>
      <c r="U251" s="437"/>
      <c r="V251" s="432"/>
      <c r="W251" s="447"/>
      <c r="X251" s="1496"/>
      <c r="Y251" s="1496"/>
      <c r="Z251" s="1496"/>
      <c r="AA251" s="1496"/>
      <c r="AB251" s="447"/>
      <c r="AC251" s="447"/>
      <c r="AD251" s="447"/>
      <c r="AE251" s="1496"/>
      <c r="AF251" s="1496"/>
      <c r="AG251" s="447"/>
      <c r="AH251" s="1306"/>
      <c r="AI251" s="1306"/>
      <c r="AJ251" s="1306"/>
      <c r="AK251" s="1307"/>
      <c r="AM251" s="879"/>
      <c r="AN251" s="880"/>
      <c r="AO251" s="889"/>
      <c r="AP251" s="894"/>
      <c r="AQ251" s="862"/>
      <c r="AR251" s="867"/>
    </row>
    <row r="252" spans="1:44" s="55" customFormat="1" ht="18" customHeight="1">
      <c r="A252" s="1154"/>
      <c r="B252" s="1151"/>
      <c r="C252" s="1169"/>
      <c r="D252" s="1148"/>
      <c r="E252" s="1148"/>
      <c r="F252" s="1148"/>
      <c r="G252" s="1494" t="s">
        <v>1400</v>
      </c>
      <c r="H252" s="1495"/>
      <c r="I252" s="1495"/>
      <c r="J252" s="1495"/>
      <c r="K252" s="1495"/>
      <c r="L252" s="1495"/>
      <c r="M252" s="1495"/>
      <c r="N252" s="431" t="s">
        <v>1401</v>
      </c>
      <c r="O252" s="1335">
        <v>16500</v>
      </c>
      <c r="P252" s="1335"/>
      <c r="Q252" s="1335"/>
      <c r="R252" s="448" t="s">
        <v>1390</v>
      </c>
      <c r="S252" s="445" t="s">
        <v>68</v>
      </c>
      <c r="T252" s="448">
        <v>50</v>
      </c>
      <c r="U252" s="437" t="s">
        <v>1397</v>
      </c>
      <c r="V252" s="432" t="s">
        <v>1398</v>
      </c>
      <c r="W252" s="447"/>
      <c r="X252" s="1496"/>
      <c r="Y252" s="1496"/>
      <c r="Z252" s="1496"/>
      <c r="AA252" s="1496"/>
      <c r="AB252" s="447"/>
      <c r="AC252" s="447"/>
      <c r="AD252" s="447"/>
      <c r="AE252" s="1496"/>
      <c r="AF252" s="1496"/>
      <c r="AG252" s="447" t="s">
        <v>1391</v>
      </c>
      <c r="AH252" s="1306">
        <f>SUM(O252*T252)</f>
        <v>825000</v>
      </c>
      <c r="AI252" s="1306"/>
      <c r="AJ252" s="1306"/>
      <c r="AK252" s="1307"/>
      <c r="AM252" s="879"/>
      <c r="AN252" s="880"/>
      <c r="AO252" s="889"/>
      <c r="AP252" s="894"/>
      <c r="AQ252" s="862"/>
      <c r="AR252" s="867"/>
    </row>
    <row r="253" spans="1:44" s="55" customFormat="1" ht="18" customHeight="1">
      <c r="A253" s="1154"/>
      <c r="B253" s="1151"/>
      <c r="C253" s="1169"/>
      <c r="D253" s="1148"/>
      <c r="E253" s="1148"/>
      <c r="F253" s="1148"/>
      <c r="G253" s="1494" t="s">
        <v>1402</v>
      </c>
      <c r="H253" s="1495"/>
      <c r="I253" s="1495"/>
      <c r="J253" s="1495"/>
      <c r="K253" s="1495"/>
      <c r="L253" s="1495"/>
      <c r="M253" s="1495"/>
      <c r="N253" s="431" t="s">
        <v>1401</v>
      </c>
      <c r="O253" s="1335">
        <v>30000</v>
      </c>
      <c r="P253" s="1335"/>
      <c r="Q253" s="1335"/>
      <c r="R253" s="448" t="s">
        <v>1390</v>
      </c>
      <c r="S253" s="445" t="s">
        <v>68</v>
      </c>
      <c r="T253" s="446">
        <v>10</v>
      </c>
      <c r="U253" s="437" t="s">
        <v>1396</v>
      </c>
      <c r="V253" s="445" t="s">
        <v>68</v>
      </c>
      <c r="W253" s="1501">
        <v>8</v>
      </c>
      <c r="X253" s="1501"/>
      <c r="Y253" s="438" t="s">
        <v>1397</v>
      </c>
      <c r="Z253" s="438" t="s">
        <v>1398</v>
      </c>
      <c r="AA253" s="447"/>
      <c r="AB253" s="447"/>
      <c r="AC253" s="447"/>
      <c r="AD253" s="447"/>
      <c r="AE253" s="447"/>
      <c r="AF253" s="447"/>
      <c r="AG253" s="447" t="s">
        <v>1391</v>
      </c>
      <c r="AH253" s="1306">
        <f>SUM(O253*T253*W253)</f>
        <v>2400000</v>
      </c>
      <c r="AI253" s="1306"/>
      <c r="AJ253" s="1306"/>
      <c r="AK253" s="1307"/>
      <c r="AM253" s="879"/>
      <c r="AN253" s="880"/>
      <c r="AO253" s="889"/>
      <c r="AP253" s="894"/>
      <c r="AQ253" s="862"/>
      <c r="AR253" s="867"/>
    </row>
    <row r="254" spans="1:44" s="55" customFormat="1" ht="18" customHeight="1">
      <c r="A254" s="1154"/>
      <c r="B254" s="1151"/>
      <c r="C254" s="1169"/>
      <c r="D254" s="1148"/>
      <c r="E254" s="1148"/>
      <c r="F254" s="1148"/>
      <c r="G254" s="1494" t="s">
        <v>1403</v>
      </c>
      <c r="H254" s="1495"/>
      <c r="I254" s="1495"/>
      <c r="J254" s="1495"/>
      <c r="K254" s="1495"/>
      <c r="L254" s="1495"/>
      <c r="M254" s="1495"/>
      <c r="N254" s="431" t="s">
        <v>1401</v>
      </c>
      <c r="O254" s="1335">
        <v>397500</v>
      </c>
      <c r="P254" s="1335"/>
      <c r="Q254" s="1335"/>
      <c r="R254" s="448" t="s">
        <v>1390</v>
      </c>
      <c r="S254" s="445" t="s">
        <v>68</v>
      </c>
      <c r="T254" s="448">
        <v>10</v>
      </c>
      <c r="U254" s="437" t="s">
        <v>1404</v>
      </c>
      <c r="V254" s="432" t="s">
        <v>1398</v>
      </c>
      <c r="W254" s="447"/>
      <c r="X254" s="1496"/>
      <c r="Y254" s="1496"/>
      <c r="Z254" s="1496"/>
      <c r="AA254" s="1496"/>
      <c r="AB254" s="447"/>
      <c r="AC254" s="447"/>
      <c r="AD254" s="447"/>
      <c r="AE254" s="1496"/>
      <c r="AF254" s="1496"/>
      <c r="AG254" s="447" t="s">
        <v>1391</v>
      </c>
      <c r="AH254" s="1306">
        <f>SUM(O254*T254)</f>
        <v>3975000</v>
      </c>
      <c r="AI254" s="1306"/>
      <c r="AJ254" s="1306"/>
      <c r="AK254" s="1307"/>
      <c r="AM254" s="879"/>
      <c r="AN254" s="880"/>
      <c r="AO254" s="889"/>
      <c r="AP254" s="894"/>
      <c r="AQ254" s="862"/>
      <c r="AR254" s="867"/>
    </row>
    <row r="255" spans="1:44" s="55" customFormat="1" ht="18" customHeight="1">
      <c r="A255" s="1154"/>
      <c r="B255" s="1151"/>
      <c r="C255" s="1169"/>
      <c r="D255" s="1148"/>
      <c r="E255" s="1148"/>
      <c r="F255" s="1148"/>
      <c r="G255" s="1494" t="s">
        <v>1407</v>
      </c>
      <c r="H255" s="1495"/>
      <c r="I255" s="1495"/>
      <c r="J255" s="1495"/>
      <c r="K255" s="1495"/>
      <c r="L255" s="1495"/>
      <c r="M255" s="1495"/>
      <c r="N255" s="431" t="s">
        <v>1401</v>
      </c>
      <c r="O255" s="1335">
        <v>50000</v>
      </c>
      <c r="P255" s="1335"/>
      <c r="Q255" s="1335"/>
      <c r="R255" s="448" t="s">
        <v>1390</v>
      </c>
      <c r="S255" s="445" t="s">
        <v>68</v>
      </c>
      <c r="T255" s="446">
        <v>12</v>
      </c>
      <c r="U255" s="437" t="s">
        <v>1408</v>
      </c>
      <c r="V255" s="445" t="s">
        <v>68</v>
      </c>
      <c r="W255" s="1501">
        <v>3</v>
      </c>
      <c r="X255" s="1501"/>
      <c r="Y255" s="438" t="s">
        <v>1397</v>
      </c>
      <c r="Z255" s="438" t="s">
        <v>1398</v>
      </c>
      <c r="AA255" s="406"/>
      <c r="AB255" s="447"/>
      <c r="AC255" s="447"/>
      <c r="AD255" s="447"/>
      <c r="AE255" s="1496"/>
      <c r="AF255" s="1496"/>
      <c r="AG255" s="447" t="s">
        <v>1391</v>
      </c>
      <c r="AH255" s="1306">
        <f>SUM(O255*T255*W255)</f>
        <v>1800000</v>
      </c>
      <c r="AI255" s="1306"/>
      <c r="AJ255" s="1306"/>
      <c r="AK255" s="1307"/>
      <c r="AM255" s="879"/>
      <c r="AN255" s="880"/>
      <c r="AO255" s="889"/>
      <c r="AP255" s="894"/>
      <c r="AQ255" s="862"/>
      <c r="AR255" s="867"/>
    </row>
    <row r="256" spans="1:44" s="55" customFormat="1" ht="18" customHeight="1">
      <c r="A256" s="1154"/>
      <c r="B256" s="1151"/>
      <c r="C256" s="1169"/>
      <c r="D256" s="1148"/>
      <c r="E256" s="1148"/>
      <c r="F256" s="1148"/>
      <c r="G256" s="1456" t="s">
        <v>1409</v>
      </c>
      <c r="H256" s="1457"/>
      <c r="I256" s="1457"/>
      <c r="J256" s="1457"/>
      <c r="K256" s="1457"/>
      <c r="L256" s="1457"/>
      <c r="M256" s="1457"/>
      <c r="N256" s="1457"/>
      <c r="O256" s="1457"/>
      <c r="P256" s="1457"/>
      <c r="Q256" s="1457"/>
      <c r="R256" s="593"/>
      <c r="S256" s="593"/>
      <c r="T256" s="593"/>
      <c r="U256" s="594"/>
      <c r="V256" s="595"/>
      <c r="W256" s="596"/>
      <c r="X256" s="597"/>
      <c r="Y256" s="595"/>
      <c r="Z256" s="595"/>
      <c r="AA256" s="595"/>
      <c r="AB256" s="596"/>
      <c r="AC256" s="596"/>
      <c r="AD256" s="596"/>
      <c r="AE256" s="596"/>
      <c r="AF256" s="598"/>
      <c r="AG256" s="1180">
        <f>SUM(AH257,AH259:AK262)</f>
        <v>249380000</v>
      </c>
      <c r="AH256" s="1180"/>
      <c r="AI256" s="1180"/>
      <c r="AJ256" s="1180"/>
      <c r="AK256" s="1181"/>
      <c r="AM256" s="879"/>
      <c r="AN256" s="880"/>
      <c r="AO256" s="889"/>
      <c r="AP256" s="894"/>
      <c r="AQ256" s="862"/>
      <c r="AR256" s="867"/>
    </row>
    <row r="257" spans="1:44" s="55" customFormat="1" ht="18" customHeight="1">
      <c r="A257" s="1154"/>
      <c r="B257" s="1151"/>
      <c r="C257" s="1169"/>
      <c r="D257" s="1148"/>
      <c r="E257" s="1148"/>
      <c r="F257" s="1148"/>
      <c r="G257" s="1317" t="s">
        <v>1395</v>
      </c>
      <c r="H257" s="1318"/>
      <c r="I257" s="1318"/>
      <c r="J257" s="1318"/>
      <c r="K257" s="1318"/>
      <c r="L257" s="1318"/>
      <c r="M257" s="1318"/>
      <c r="N257" s="431" t="s">
        <v>86</v>
      </c>
      <c r="O257" s="1335">
        <v>290000</v>
      </c>
      <c r="P257" s="1335"/>
      <c r="Q257" s="1335"/>
      <c r="R257" s="445" t="s">
        <v>1390</v>
      </c>
      <c r="S257" s="445" t="s">
        <v>68</v>
      </c>
      <c r="T257" s="446">
        <v>11</v>
      </c>
      <c r="U257" s="437" t="s">
        <v>1396</v>
      </c>
      <c r="V257" s="445" t="s">
        <v>68</v>
      </c>
      <c r="W257" s="1501">
        <v>74</v>
      </c>
      <c r="X257" s="1501"/>
      <c r="Y257" s="438" t="s">
        <v>1397</v>
      </c>
      <c r="Z257" s="438" t="s">
        <v>1398</v>
      </c>
      <c r="AA257" s="438"/>
      <c r="AB257" s="446"/>
      <c r="AC257" s="446"/>
      <c r="AD257" s="446"/>
      <c r="AE257" s="1498"/>
      <c r="AF257" s="1498"/>
      <c r="AG257" s="446" t="s">
        <v>1391</v>
      </c>
      <c r="AH257" s="1502">
        <f>O257*T257*W257</f>
        <v>236060000</v>
      </c>
      <c r="AI257" s="1502"/>
      <c r="AJ257" s="1502"/>
      <c r="AK257" s="1503"/>
      <c r="AM257" s="879"/>
      <c r="AN257" s="880"/>
      <c r="AO257" s="889"/>
      <c r="AP257" s="894"/>
      <c r="AQ257" s="862"/>
      <c r="AR257" s="867"/>
    </row>
    <row r="258" spans="1:44" s="55" customFormat="1" ht="18" customHeight="1">
      <c r="A258" s="1154"/>
      <c r="B258" s="1151"/>
      <c r="C258" s="1169"/>
      <c r="D258" s="1148"/>
      <c r="E258" s="1148"/>
      <c r="F258" s="1148"/>
      <c r="G258" s="1499" t="s">
        <v>1399</v>
      </c>
      <c r="H258" s="1500"/>
      <c r="I258" s="1500"/>
      <c r="J258" s="1500"/>
      <c r="K258" s="1500"/>
      <c r="L258" s="1500"/>
      <c r="M258" s="1500"/>
      <c r="N258" s="431"/>
      <c r="O258" s="1335"/>
      <c r="P258" s="1335"/>
      <c r="Q258" s="1335"/>
      <c r="R258" s="448"/>
      <c r="S258" s="448"/>
      <c r="T258" s="448"/>
      <c r="U258" s="437"/>
      <c r="V258" s="432"/>
      <c r="W258" s="447"/>
      <c r="X258" s="1496"/>
      <c r="Y258" s="1496"/>
      <c r="Z258" s="1496"/>
      <c r="AA258" s="1496"/>
      <c r="AB258" s="447"/>
      <c r="AC258" s="447"/>
      <c r="AD258" s="447"/>
      <c r="AE258" s="1496"/>
      <c r="AF258" s="1496"/>
      <c r="AG258" s="447"/>
      <c r="AH258" s="1306"/>
      <c r="AI258" s="1306"/>
      <c r="AJ258" s="1306"/>
      <c r="AK258" s="1307"/>
      <c r="AM258" s="879"/>
      <c r="AN258" s="880"/>
      <c r="AO258" s="889"/>
      <c r="AP258" s="894"/>
      <c r="AQ258" s="862"/>
      <c r="AR258" s="867"/>
    </row>
    <row r="259" spans="1:44" s="55" customFormat="1" ht="18" customHeight="1">
      <c r="A259" s="1154"/>
      <c r="B259" s="1151"/>
      <c r="C259" s="1169"/>
      <c r="D259" s="1148"/>
      <c r="E259" s="1148"/>
      <c r="F259" s="1148"/>
      <c r="G259" s="1494" t="s">
        <v>1400</v>
      </c>
      <c r="H259" s="1495"/>
      <c r="I259" s="1495"/>
      <c r="J259" s="1495"/>
      <c r="K259" s="1495"/>
      <c r="L259" s="1495"/>
      <c r="M259" s="1495"/>
      <c r="N259" s="431" t="s">
        <v>1401</v>
      </c>
      <c r="O259" s="1335">
        <v>16500</v>
      </c>
      <c r="P259" s="1335"/>
      <c r="Q259" s="1335"/>
      <c r="R259" s="448" t="s">
        <v>1390</v>
      </c>
      <c r="S259" s="445" t="s">
        <v>68</v>
      </c>
      <c r="T259" s="448">
        <v>74</v>
      </c>
      <c r="U259" s="437" t="s">
        <v>1397</v>
      </c>
      <c r="V259" s="432" t="s">
        <v>1398</v>
      </c>
      <c r="W259" s="447"/>
      <c r="X259" s="1496"/>
      <c r="Y259" s="1496"/>
      <c r="Z259" s="1496"/>
      <c r="AA259" s="1496"/>
      <c r="AB259" s="447"/>
      <c r="AC259" s="447"/>
      <c r="AD259" s="447"/>
      <c r="AE259" s="1496"/>
      <c r="AF259" s="1496"/>
      <c r="AG259" s="447" t="s">
        <v>1391</v>
      </c>
      <c r="AH259" s="1306">
        <f>SUM(O259*T259)</f>
        <v>1221000</v>
      </c>
      <c r="AI259" s="1306"/>
      <c r="AJ259" s="1306"/>
      <c r="AK259" s="1307"/>
      <c r="AM259" s="879"/>
      <c r="AN259" s="880"/>
      <c r="AO259" s="889"/>
      <c r="AP259" s="894"/>
      <c r="AQ259" s="862"/>
      <c r="AR259" s="867"/>
    </row>
    <row r="260" spans="1:44" s="55" customFormat="1" ht="18" customHeight="1">
      <c r="A260" s="1154"/>
      <c r="B260" s="1151"/>
      <c r="C260" s="1169"/>
      <c r="D260" s="1148"/>
      <c r="E260" s="1148"/>
      <c r="F260" s="1148"/>
      <c r="G260" s="1494" t="s">
        <v>1402</v>
      </c>
      <c r="H260" s="1495"/>
      <c r="I260" s="1495"/>
      <c r="J260" s="1495"/>
      <c r="K260" s="1495"/>
      <c r="L260" s="1495"/>
      <c r="M260" s="1495"/>
      <c r="N260" s="431" t="s">
        <v>1401</v>
      </c>
      <c r="O260" s="1335">
        <v>30000</v>
      </c>
      <c r="P260" s="1335"/>
      <c r="Q260" s="1335"/>
      <c r="R260" s="448" t="s">
        <v>1390</v>
      </c>
      <c r="S260" s="445" t="s">
        <v>68</v>
      </c>
      <c r="T260" s="446">
        <v>10</v>
      </c>
      <c r="U260" s="437" t="s">
        <v>1396</v>
      </c>
      <c r="V260" s="445" t="s">
        <v>68</v>
      </c>
      <c r="W260" s="1501">
        <v>8</v>
      </c>
      <c r="X260" s="1501"/>
      <c r="Y260" s="438" t="s">
        <v>1397</v>
      </c>
      <c r="Z260" s="438" t="s">
        <v>1398</v>
      </c>
      <c r="AA260" s="447"/>
      <c r="AB260" s="447"/>
      <c r="AC260" s="447"/>
      <c r="AD260" s="447"/>
      <c r="AE260" s="447"/>
      <c r="AF260" s="447"/>
      <c r="AG260" s="447" t="s">
        <v>1391</v>
      </c>
      <c r="AH260" s="1306">
        <f>SUM(O260*T260*W260)</f>
        <v>2400000</v>
      </c>
      <c r="AI260" s="1306"/>
      <c r="AJ260" s="1306"/>
      <c r="AK260" s="1307"/>
      <c r="AM260" s="879"/>
      <c r="AN260" s="880"/>
      <c r="AO260" s="889"/>
      <c r="AP260" s="894"/>
      <c r="AQ260" s="862"/>
      <c r="AR260" s="867"/>
    </row>
    <row r="261" spans="1:44" s="55" customFormat="1" ht="18" customHeight="1">
      <c r="A261" s="1154"/>
      <c r="B261" s="1151"/>
      <c r="C261" s="1169"/>
      <c r="D261" s="1148"/>
      <c r="E261" s="1148"/>
      <c r="F261" s="1148"/>
      <c r="G261" s="1494" t="s">
        <v>1403</v>
      </c>
      <c r="H261" s="1495"/>
      <c r="I261" s="1495"/>
      <c r="J261" s="1495"/>
      <c r="K261" s="1495"/>
      <c r="L261" s="1495"/>
      <c r="M261" s="1495"/>
      <c r="N261" s="431" t="s">
        <v>1401</v>
      </c>
      <c r="O261" s="1335">
        <v>687000</v>
      </c>
      <c r="P261" s="1335"/>
      <c r="Q261" s="1335"/>
      <c r="R261" s="448" t="s">
        <v>1390</v>
      </c>
      <c r="S261" s="445" t="s">
        <v>68</v>
      </c>
      <c r="T261" s="448">
        <v>10</v>
      </c>
      <c r="U261" s="437" t="s">
        <v>1404</v>
      </c>
      <c r="V261" s="432" t="s">
        <v>1398</v>
      </c>
      <c r="W261" s="447"/>
      <c r="X261" s="1496"/>
      <c r="Y261" s="1496"/>
      <c r="Z261" s="1496"/>
      <c r="AA261" s="1496"/>
      <c r="AB261" s="447"/>
      <c r="AC261" s="447"/>
      <c r="AD261" s="447"/>
      <c r="AE261" s="1496"/>
      <c r="AF261" s="1496"/>
      <c r="AG261" s="447" t="s">
        <v>1391</v>
      </c>
      <c r="AH261" s="1306">
        <f>SUM(O261*T261)</f>
        <v>6870000</v>
      </c>
      <c r="AI261" s="1306"/>
      <c r="AJ261" s="1306"/>
      <c r="AK261" s="1307"/>
      <c r="AM261" s="879"/>
      <c r="AN261" s="880"/>
      <c r="AO261" s="889"/>
      <c r="AP261" s="894"/>
      <c r="AQ261" s="862"/>
      <c r="AR261" s="867"/>
    </row>
    <row r="262" spans="1:44" s="55" customFormat="1" ht="18" customHeight="1">
      <c r="A262" s="1154"/>
      <c r="B262" s="1151"/>
      <c r="C262" s="1169"/>
      <c r="D262" s="1148"/>
      <c r="E262" s="1148"/>
      <c r="F262" s="1148"/>
      <c r="G262" s="1494" t="s">
        <v>1405</v>
      </c>
      <c r="H262" s="1495"/>
      <c r="I262" s="1495"/>
      <c r="J262" s="1495"/>
      <c r="K262" s="1495"/>
      <c r="L262" s="1495"/>
      <c r="M262" s="1495"/>
      <c r="N262" s="431" t="s">
        <v>1401</v>
      </c>
      <c r="O262" s="1335">
        <v>2829000</v>
      </c>
      <c r="P262" s="1335"/>
      <c r="Q262" s="1335"/>
      <c r="R262" s="448" t="s">
        <v>1390</v>
      </c>
      <c r="S262" s="445" t="s">
        <v>68</v>
      </c>
      <c r="T262" s="448">
        <v>1</v>
      </c>
      <c r="U262" s="437" t="s">
        <v>1397</v>
      </c>
      <c r="V262" s="432" t="s">
        <v>1398</v>
      </c>
      <c r="W262" s="447"/>
      <c r="X262" s="1496"/>
      <c r="Y262" s="1496"/>
      <c r="Z262" s="1496"/>
      <c r="AA262" s="1496"/>
      <c r="AB262" s="447"/>
      <c r="AC262" s="447"/>
      <c r="AD262" s="447"/>
      <c r="AE262" s="1496"/>
      <c r="AF262" s="1496"/>
      <c r="AG262" s="447" t="s">
        <v>1391</v>
      </c>
      <c r="AH262" s="1306">
        <f>SUM(O262*T262)</f>
        <v>2829000</v>
      </c>
      <c r="AI262" s="1306"/>
      <c r="AJ262" s="1306"/>
      <c r="AK262" s="1307"/>
      <c r="AM262" s="879"/>
      <c r="AN262" s="880"/>
      <c r="AO262" s="889"/>
      <c r="AP262" s="894"/>
      <c r="AQ262" s="862"/>
      <c r="AR262" s="867"/>
    </row>
    <row r="263" spans="1:44" s="55" customFormat="1" ht="18" customHeight="1">
      <c r="A263" s="1154"/>
      <c r="B263" s="1151"/>
      <c r="C263" s="1169"/>
      <c r="D263" s="1148"/>
      <c r="E263" s="1148"/>
      <c r="F263" s="1148"/>
      <c r="G263" s="1456" t="s">
        <v>1410</v>
      </c>
      <c r="H263" s="1457"/>
      <c r="I263" s="1457"/>
      <c r="J263" s="1457"/>
      <c r="K263" s="1457"/>
      <c r="L263" s="1457"/>
      <c r="M263" s="1457"/>
      <c r="N263" s="1457"/>
      <c r="O263" s="1457"/>
      <c r="P263" s="1457"/>
      <c r="Q263" s="1457"/>
      <c r="R263" s="593"/>
      <c r="S263" s="593"/>
      <c r="T263" s="593"/>
      <c r="U263" s="594"/>
      <c r="V263" s="594"/>
      <c r="W263" s="594"/>
      <c r="X263" s="594"/>
      <c r="Y263" s="595"/>
      <c r="Z263" s="595"/>
      <c r="AA263" s="595"/>
      <c r="AB263" s="596"/>
      <c r="AC263" s="596"/>
      <c r="AD263" s="596"/>
      <c r="AE263" s="596"/>
      <c r="AF263" s="598"/>
      <c r="AG263" s="1180">
        <f>SUM(AH264,AH266:AK269)</f>
        <v>235900000</v>
      </c>
      <c r="AH263" s="1180"/>
      <c r="AI263" s="1180"/>
      <c r="AJ263" s="1180"/>
      <c r="AK263" s="1181"/>
      <c r="AM263" s="879"/>
      <c r="AN263" s="880"/>
      <c r="AO263" s="889"/>
      <c r="AP263" s="894"/>
      <c r="AQ263" s="862"/>
      <c r="AR263" s="867"/>
    </row>
    <row r="264" spans="1:44" s="55" customFormat="1" ht="18" customHeight="1">
      <c r="A264" s="1154"/>
      <c r="B264" s="1151"/>
      <c r="C264" s="1169"/>
      <c r="D264" s="1148"/>
      <c r="E264" s="1148"/>
      <c r="F264" s="1148"/>
      <c r="G264" s="1317" t="s">
        <v>1395</v>
      </c>
      <c r="H264" s="1318"/>
      <c r="I264" s="1318"/>
      <c r="J264" s="1318"/>
      <c r="K264" s="1318"/>
      <c r="L264" s="1318"/>
      <c r="M264" s="1318"/>
      <c r="N264" s="431" t="s">
        <v>86</v>
      </c>
      <c r="O264" s="1335">
        <v>290000</v>
      </c>
      <c r="P264" s="1335"/>
      <c r="Q264" s="1335"/>
      <c r="R264" s="445" t="s">
        <v>1390</v>
      </c>
      <c r="S264" s="445" t="s">
        <v>68</v>
      </c>
      <c r="T264" s="446">
        <v>11</v>
      </c>
      <c r="U264" s="437" t="s">
        <v>1396</v>
      </c>
      <c r="V264" s="445" t="s">
        <v>68</v>
      </c>
      <c r="W264" s="1501">
        <v>70</v>
      </c>
      <c r="X264" s="1501"/>
      <c r="Y264" s="438" t="s">
        <v>1397</v>
      </c>
      <c r="Z264" s="438" t="s">
        <v>1398</v>
      </c>
      <c r="AA264" s="438"/>
      <c r="AB264" s="446"/>
      <c r="AC264" s="446"/>
      <c r="AD264" s="446"/>
      <c r="AE264" s="1498"/>
      <c r="AF264" s="1498"/>
      <c r="AG264" s="446" t="s">
        <v>1391</v>
      </c>
      <c r="AH264" s="1502">
        <f>O264*T264*W264</f>
        <v>223300000</v>
      </c>
      <c r="AI264" s="1502"/>
      <c r="AJ264" s="1502"/>
      <c r="AK264" s="1503"/>
      <c r="AM264" s="879"/>
      <c r="AN264" s="880"/>
      <c r="AO264" s="889"/>
      <c r="AP264" s="894"/>
      <c r="AQ264" s="862"/>
      <c r="AR264" s="867"/>
    </row>
    <row r="265" spans="1:44" s="55" customFormat="1" ht="18" customHeight="1">
      <c r="A265" s="1154"/>
      <c r="B265" s="1151"/>
      <c r="C265" s="1169"/>
      <c r="D265" s="1148"/>
      <c r="E265" s="1148"/>
      <c r="F265" s="1148"/>
      <c r="G265" s="1499" t="s">
        <v>1399</v>
      </c>
      <c r="H265" s="1500"/>
      <c r="I265" s="1500"/>
      <c r="J265" s="1500"/>
      <c r="K265" s="1500"/>
      <c r="L265" s="1500"/>
      <c r="M265" s="1500"/>
      <c r="N265" s="431"/>
      <c r="O265" s="1335"/>
      <c r="P265" s="1335"/>
      <c r="Q265" s="1335"/>
      <c r="R265" s="448"/>
      <c r="S265" s="448"/>
      <c r="T265" s="448"/>
      <c r="U265" s="437"/>
      <c r="V265" s="432"/>
      <c r="W265" s="447"/>
      <c r="X265" s="1496"/>
      <c r="Y265" s="1496"/>
      <c r="Z265" s="1496"/>
      <c r="AA265" s="1496"/>
      <c r="AB265" s="447"/>
      <c r="AC265" s="447"/>
      <c r="AD265" s="447"/>
      <c r="AE265" s="1496"/>
      <c r="AF265" s="1496"/>
      <c r="AG265" s="447"/>
      <c r="AH265" s="1306"/>
      <c r="AI265" s="1306"/>
      <c r="AJ265" s="1306"/>
      <c r="AK265" s="1307"/>
      <c r="AM265" s="879"/>
      <c r="AN265" s="880"/>
      <c r="AO265" s="889"/>
      <c r="AP265" s="894"/>
      <c r="AQ265" s="862"/>
      <c r="AR265" s="867"/>
    </row>
    <row r="266" spans="1:44" s="55" customFormat="1" ht="18" customHeight="1">
      <c r="A266" s="1154"/>
      <c r="B266" s="1151"/>
      <c r="C266" s="1169"/>
      <c r="D266" s="1148"/>
      <c r="E266" s="1148"/>
      <c r="F266" s="1148"/>
      <c r="G266" s="1494" t="s">
        <v>1400</v>
      </c>
      <c r="H266" s="1495"/>
      <c r="I266" s="1495"/>
      <c r="J266" s="1495"/>
      <c r="K266" s="1495"/>
      <c r="L266" s="1495"/>
      <c r="M266" s="1495"/>
      <c r="N266" s="431" t="s">
        <v>1401</v>
      </c>
      <c r="O266" s="1335">
        <v>16500</v>
      </c>
      <c r="P266" s="1335"/>
      <c r="Q266" s="1335"/>
      <c r="R266" s="448" t="s">
        <v>1390</v>
      </c>
      <c r="S266" s="445" t="s">
        <v>68</v>
      </c>
      <c r="T266" s="448">
        <v>70</v>
      </c>
      <c r="U266" s="437" t="s">
        <v>1397</v>
      </c>
      <c r="V266" s="432" t="s">
        <v>1398</v>
      </c>
      <c r="W266" s="447"/>
      <c r="X266" s="1496"/>
      <c r="Y266" s="1496"/>
      <c r="Z266" s="1496"/>
      <c r="AA266" s="1496"/>
      <c r="AB266" s="447"/>
      <c r="AC266" s="447"/>
      <c r="AD266" s="447"/>
      <c r="AE266" s="1496"/>
      <c r="AF266" s="1496"/>
      <c r="AG266" s="447" t="s">
        <v>1391</v>
      </c>
      <c r="AH266" s="1306">
        <f>SUM(O266*T266)</f>
        <v>1155000</v>
      </c>
      <c r="AI266" s="1306"/>
      <c r="AJ266" s="1306"/>
      <c r="AK266" s="1307"/>
      <c r="AM266" s="879"/>
      <c r="AN266" s="880"/>
      <c r="AO266" s="889"/>
      <c r="AP266" s="894"/>
      <c r="AQ266" s="862"/>
      <c r="AR266" s="867"/>
    </row>
    <row r="267" spans="1:44" s="55" customFormat="1" ht="18" customHeight="1">
      <c r="A267" s="1154"/>
      <c r="B267" s="1151"/>
      <c r="C267" s="1169"/>
      <c r="D267" s="1148"/>
      <c r="E267" s="1148"/>
      <c r="F267" s="1148"/>
      <c r="G267" s="1494" t="s">
        <v>1402</v>
      </c>
      <c r="H267" s="1495"/>
      <c r="I267" s="1495"/>
      <c r="J267" s="1495"/>
      <c r="K267" s="1495"/>
      <c r="L267" s="1495"/>
      <c r="M267" s="1495"/>
      <c r="N267" s="431" t="s">
        <v>1401</v>
      </c>
      <c r="O267" s="1335">
        <v>30000</v>
      </c>
      <c r="P267" s="1335"/>
      <c r="Q267" s="1335"/>
      <c r="R267" s="448" t="s">
        <v>1390</v>
      </c>
      <c r="S267" s="445" t="s">
        <v>68</v>
      </c>
      <c r="T267" s="446">
        <v>10</v>
      </c>
      <c r="U267" s="437" t="s">
        <v>1396</v>
      </c>
      <c r="V267" s="445" t="s">
        <v>68</v>
      </c>
      <c r="W267" s="1501">
        <v>8</v>
      </c>
      <c r="X267" s="1501"/>
      <c r="Y267" s="438" t="s">
        <v>1397</v>
      </c>
      <c r="Z267" s="438" t="s">
        <v>1398</v>
      </c>
      <c r="AA267" s="447"/>
      <c r="AB267" s="447"/>
      <c r="AC267" s="447"/>
      <c r="AD267" s="447"/>
      <c r="AE267" s="447"/>
      <c r="AF267" s="447"/>
      <c r="AG267" s="447" t="s">
        <v>1391</v>
      </c>
      <c r="AH267" s="1306">
        <f>SUM(O267*T267*W267)</f>
        <v>2400000</v>
      </c>
      <c r="AI267" s="1306"/>
      <c r="AJ267" s="1306"/>
      <c r="AK267" s="1307"/>
      <c r="AM267" s="879"/>
      <c r="AN267" s="880"/>
      <c r="AO267" s="889"/>
      <c r="AP267" s="894"/>
      <c r="AQ267" s="862"/>
      <c r="AR267" s="867"/>
    </row>
    <row r="268" spans="1:44" s="55" customFormat="1" ht="18" customHeight="1">
      <c r="A268" s="1154"/>
      <c r="B268" s="1151"/>
      <c r="C268" s="1169"/>
      <c r="D268" s="1148"/>
      <c r="E268" s="1148"/>
      <c r="F268" s="1148"/>
      <c r="G268" s="1494" t="s">
        <v>1403</v>
      </c>
      <c r="H268" s="1495"/>
      <c r="I268" s="1495"/>
      <c r="J268" s="1495"/>
      <c r="K268" s="1495"/>
      <c r="L268" s="1495"/>
      <c r="M268" s="1495"/>
      <c r="N268" s="431" t="s">
        <v>1401</v>
      </c>
      <c r="O268" s="1335">
        <v>621600</v>
      </c>
      <c r="P268" s="1335"/>
      <c r="Q268" s="1335"/>
      <c r="R268" s="448" t="s">
        <v>1390</v>
      </c>
      <c r="S268" s="445" t="s">
        <v>68</v>
      </c>
      <c r="T268" s="448">
        <v>10</v>
      </c>
      <c r="U268" s="437" t="s">
        <v>1404</v>
      </c>
      <c r="V268" s="432" t="s">
        <v>1398</v>
      </c>
      <c r="W268" s="447"/>
      <c r="X268" s="1496"/>
      <c r="Y268" s="1496"/>
      <c r="Z268" s="1496"/>
      <c r="AA268" s="1496"/>
      <c r="AB268" s="447"/>
      <c r="AC268" s="447"/>
      <c r="AD268" s="447"/>
      <c r="AE268" s="1496"/>
      <c r="AF268" s="1496"/>
      <c r="AG268" s="447" t="s">
        <v>1391</v>
      </c>
      <c r="AH268" s="1306">
        <f>SUM(O268*T268)</f>
        <v>6216000</v>
      </c>
      <c r="AI268" s="1306"/>
      <c r="AJ268" s="1306"/>
      <c r="AK268" s="1307"/>
      <c r="AM268" s="879"/>
      <c r="AN268" s="880"/>
      <c r="AO268" s="889"/>
      <c r="AP268" s="894"/>
      <c r="AQ268" s="862"/>
      <c r="AR268" s="867"/>
    </row>
    <row r="269" spans="1:44" s="55" customFormat="1" ht="18" customHeight="1">
      <c r="A269" s="1154"/>
      <c r="B269" s="1151"/>
      <c r="C269" s="1169"/>
      <c r="D269" s="1148"/>
      <c r="E269" s="1148"/>
      <c r="F269" s="1148"/>
      <c r="G269" s="1494" t="s">
        <v>1405</v>
      </c>
      <c r="H269" s="1495"/>
      <c r="I269" s="1495"/>
      <c r="J269" s="1495"/>
      <c r="K269" s="1495"/>
      <c r="L269" s="1495"/>
      <c r="M269" s="1495"/>
      <c r="N269" s="431" t="s">
        <v>1401</v>
      </c>
      <c r="O269" s="1335">
        <v>2829000</v>
      </c>
      <c r="P269" s="1335"/>
      <c r="Q269" s="1335"/>
      <c r="R269" s="448" t="s">
        <v>1390</v>
      </c>
      <c r="S269" s="445" t="s">
        <v>68</v>
      </c>
      <c r="T269" s="448">
        <v>1</v>
      </c>
      <c r="U269" s="437" t="s">
        <v>1397</v>
      </c>
      <c r="V269" s="432" t="s">
        <v>1398</v>
      </c>
      <c r="W269" s="447"/>
      <c r="X269" s="1496"/>
      <c r="Y269" s="1496"/>
      <c r="Z269" s="1496"/>
      <c r="AA269" s="1496"/>
      <c r="AB269" s="447"/>
      <c r="AC269" s="447"/>
      <c r="AD269" s="447"/>
      <c r="AE269" s="1496"/>
      <c r="AF269" s="1496"/>
      <c r="AG269" s="447" t="s">
        <v>1391</v>
      </c>
      <c r="AH269" s="1306">
        <f>SUM(O269*T269)</f>
        <v>2829000</v>
      </c>
      <c r="AI269" s="1306"/>
      <c r="AJ269" s="1306"/>
      <c r="AK269" s="1307"/>
      <c r="AM269" s="879"/>
      <c r="AN269" s="880"/>
      <c r="AO269" s="889"/>
      <c r="AP269" s="894"/>
      <c r="AQ269" s="862"/>
      <c r="AR269" s="867"/>
    </row>
    <row r="270" spans="1:44" s="55" customFormat="1" ht="18" customHeight="1">
      <c r="A270" s="1154"/>
      <c r="B270" s="1151"/>
      <c r="C270" s="1169"/>
      <c r="D270" s="1148"/>
      <c r="E270" s="1148"/>
      <c r="F270" s="1148"/>
      <c r="G270" s="1456" t="s">
        <v>1411</v>
      </c>
      <c r="H270" s="1457"/>
      <c r="I270" s="1457"/>
      <c r="J270" s="1457"/>
      <c r="K270" s="1457"/>
      <c r="L270" s="1457"/>
      <c r="M270" s="1457"/>
      <c r="N270" s="1457"/>
      <c r="O270" s="1457"/>
      <c r="P270" s="1457"/>
      <c r="Q270" s="1457"/>
      <c r="R270" s="593"/>
      <c r="S270" s="593"/>
      <c r="T270" s="593"/>
      <c r="U270" s="594"/>
      <c r="V270" s="594"/>
      <c r="W270" s="594"/>
      <c r="X270" s="594"/>
      <c r="Y270" s="595"/>
      <c r="Z270" s="595"/>
      <c r="AA270" s="595"/>
      <c r="AB270" s="596"/>
      <c r="AC270" s="596"/>
      <c r="AD270" s="596"/>
      <c r="AE270" s="596"/>
      <c r="AF270" s="598"/>
      <c r="AG270" s="1180">
        <f>SUM(AH271,AH273:AK276)</f>
        <v>107840000</v>
      </c>
      <c r="AH270" s="1180"/>
      <c r="AI270" s="1180"/>
      <c r="AJ270" s="1180"/>
      <c r="AK270" s="1181"/>
      <c r="AM270" s="879"/>
      <c r="AN270" s="880"/>
      <c r="AO270" s="889"/>
      <c r="AP270" s="894"/>
      <c r="AQ270" s="862"/>
      <c r="AR270" s="867"/>
    </row>
    <row r="271" spans="1:44" s="55" customFormat="1" ht="18" customHeight="1">
      <c r="A271" s="1154"/>
      <c r="B271" s="1151"/>
      <c r="C271" s="1169"/>
      <c r="D271" s="1148"/>
      <c r="E271" s="1148"/>
      <c r="F271" s="1148"/>
      <c r="G271" s="1317" t="s">
        <v>1395</v>
      </c>
      <c r="H271" s="1318"/>
      <c r="I271" s="1318"/>
      <c r="J271" s="1318"/>
      <c r="K271" s="1318"/>
      <c r="L271" s="1318"/>
      <c r="M271" s="1318"/>
      <c r="N271" s="431" t="s">
        <v>86</v>
      </c>
      <c r="O271" s="1335">
        <v>290000</v>
      </c>
      <c r="P271" s="1335"/>
      <c r="Q271" s="1335"/>
      <c r="R271" s="445" t="s">
        <v>1390</v>
      </c>
      <c r="S271" s="445" t="s">
        <v>1412</v>
      </c>
      <c r="T271" s="446">
        <v>11</v>
      </c>
      <c r="U271" s="437" t="s">
        <v>1396</v>
      </c>
      <c r="V271" s="445" t="s">
        <v>68</v>
      </c>
      <c r="W271" s="1501">
        <v>32</v>
      </c>
      <c r="X271" s="1501"/>
      <c r="Y271" s="438" t="s">
        <v>1397</v>
      </c>
      <c r="Z271" s="438" t="s">
        <v>1398</v>
      </c>
      <c r="AA271" s="438"/>
      <c r="AB271" s="446"/>
      <c r="AC271" s="446"/>
      <c r="AD271" s="446"/>
      <c r="AE271" s="1498"/>
      <c r="AF271" s="1498"/>
      <c r="AG271" s="446" t="s">
        <v>1391</v>
      </c>
      <c r="AH271" s="1502">
        <f>O271*T271*W271</f>
        <v>102080000</v>
      </c>
      <c r="AI271" s="1502"/>
      <c r="AJ271" s="1502"/>
      <c r="AK271" s="1503"/>
      <c r="AM271" s="879"/>
      <c r="AN271" s="880"/>
      <c r="AO271" s="889"/>
      <c r="AP271" s="894"/>
      <c r="AQ271" s="862"/>
      <c r="AR271" s="867"/>
    </row>
    <row r="272" spans="1:44" s="55" customFormat="1" ht="18" customHeight="1">
      <c r="A272" s="1154"/>
      <c r="B272" s="1151"/>
      <c r="C272" s="1169"/>
      <c r="D272" s="1148"/>
      <c r="E272" s="1148"/>
      <c r="F272" s="1148"/>
      <c r="G272" s="1499" t="s">
        <v>1399</v>
      </c>
      <c r="H272" s="1500"/>
      <c r="I272" s="1500"/>
      <c r="J272" s="1500"/>
      <c r="K272" s="1500"/>
      <c r="L272" s="1500"/>
      <c r="M272" s="1500"/>
      <c r="N272" s="431"/>
      <c r="O272" s="1335"/>
      <c r="P272" s="1335"/>
      <c r="Q272" s="1335"/>
      <c r="R272" s="448"/>
      <c r="S272" s="448"/>
      <c r="T272" s="448"/>
      <c r="U272" s="437"/>
      <c r="V272" s="432"/>
      <c r="W272" s="447"/>
      <c r="X272" s="1496"/>
      <c r="Y272" s="1496"/>
      <c r="Z272" s="1496"/>
      <c r="AA272" s="1496"/>
      <c r="AB272" s="447"/>
      <c r="AC272" s="447"/>
      <c r="AD272" s="447"/>
      <c r="AE272" s="1496"/>
      <c r="AF272" s="1496"/>
      <c r="AG272" s="447"/>
      <c r="AH272" s="1306"/>
      <c r="AI272" s="1306"/>
      <c r="AJ272" s="1306"/>
      <c r="AK272" s="1307"/>
      <c r="AM272" s="879"/>
      <c r="AN272" s="880"/>
      <c r="AO272" s="889"/>
      <c r="AP272" s="894"/>
      <c r="AQ272" s="862"/>
      <c r="AR272" s="867"/>
    </row>
    <row r="273" spans="1:44" s="55" customFormat="1" ht="18" customHeight="1">
      <c r="A273" s="1154"/>
      <c r="B273" s="1151"/>
      <c r="C273" s="1169"/>
      <c r="D273" s="1148"/>
      <c r="E273" s="1148"/>
      <c r="F273" s="1148"/>
      <c r="G273" s="1494" t="s">
        <v>1400</v>
      </c>
      <c r="H273" s="1495"/>
      <c r="I273" s="1495"/>
      <c r="J273" s="1495"/>
      <c r="K273" s="1495"/>
      <c r="L273" s="1495"/>
      <c r="M273" s="1495"/>
      <c r="N273" s="431" t="s">
        <v>1401</v>
      </c>
      <c r="O273" s="1335">
        <v>16500</v>
      </c>
      <c r="P273" s="1335"/>
      <c r="Q273" s="1335"/>
      <c r="R273" s="448" t="s">
        <v>1390</v>
      </c>
      <c r="S273" s="445" t="s">
        <v>68</v>
      </c>
      <c r="T273" s="448">
        <v>32</v>
      </c>
      <c r="U273" s="437" t="s">
        <v>1397</v>
      </c>
      <c r="V273" s="432" t="s">
        <v>1398</v>
      </c>
      <c r="W273" s="447"/>
      <c r="X273" s="1496"/>
      <c r="Y273" s="1496"/>
      <c r="Z273" s="1496"/>
      <c r="AA273" s="1496"/>
      <c r="AB273" s="447"/>
      <c r="AC273" s="447"/>
      <c r="AD273" s="447"/>
      <c r="AE273" s="1496"/>
      <c r="AF273" s="1496"/>
      <c r="AG273" s="447" t="s">
        <v>1391</v>
      </c>
      <c r="AH273" s="1306">
        <f>SUM(O273*T273)</f>
        <v>528000</v>
      </c>
      <c r="AI273" s="1306"/>
      <c r="AJ273" s="1306"/>
      <c r="AK273" s="1307"/>
      <c r="AM273" s="879"/>
      <c r="AN273" s="880"/>
      <c r="AO273" s="889"/>
      <c r="AP273" s="894"/>
      <c r="AQ273" s="862"/>
      <c r="AR273" s="867"/>
    </row>
    <row r="274" spans="1:44" s="55" customFormat="1" ht="18" customHeight="1">
      <c r="A274" s="1154"/>
      <c r="B274" s="1151"/>
      <c r="C274" s="1169"/>
      <c r="D274" s="1148"/>
      <c r="E274" s="1148"/>
      <c r="F274" s="1148"/>
      <c r="G274" s="1494" t="s">
        <v>1402</v>
      </c>
      <c r="H274" s="1495"/>
      <c r="I274" s="1495"/>
      <c r="J274" s="1495"/>
      <c r="K274" s="1495"/>
      <c r="L274" s="1495"/>
      <c r="M274" s="1495"/>
      <c r="N274" s="431" t="s">
        <v>1401</v>
      </c>
      <c r="O274" s="1335">
        <v>30000</v>
      </c>
      <c r="P274" s="1335"/>
      <c r="Q274" s="1335"/>
      <c r="R274" s="448" t="s">
        <v>1390</v>
      </c>
      <c r="S274" s="445" t="s">
        <v>68</v>
      </c>
      <c r="T274" s="446">
        <v>10</v>
      </c>
      <c r="U274" s="437" t="s">
        <v>1396</v>
      </c>
      <c r="V274" s="445" t="s">
        <v>68</v>
      </c>
      <c r="W274" s="1501">
        <v>4</v>
      </c>
      <c r="X274" s="1501"/>
      <c r="Y274" s="438" t="s">
        <v>1397</v>
      </c>
      <c r="Z274" s="438" t="s">
        <v>1398</v>
      </c>
      <c r="AA274" s="447"/>
      <c r="AB274" s="447"/>
      <c r="AC274" s="447"/>
      <c r="AD274" s="447"/>
      <c r="AE274" s="447"/>
      <c r="AF274" s="447"/>
      <c r="AG274" s="447" t="s">
        <v>1391</v>
      </c>
      <c r="AH274" s="1306">
        <f>SUM(O274*T274*W274)</f>
        <v>1200000</v>
      </c>
      <c r="AI274" s="1306"/>
      <c r="AJ274" s="1306"/>
      <c r="AK274" s="1307"/>
      <c r="AM274" s="879"/>
      <c r="AN274" s="880"/>
      <c r="AO274" s="889"/>
      <c r="AP274" s="894"/>
      <c r="AQ274" s="862"/>
      <c r="AR274" s="867"/>
    </row>
    <row r="275" spans="1:44" s="55" customFormat="1" ht="18" customHeight="1">
      <c r="A275" s="1154"/>
      <c r="B275" s="1151"/>
      <c r="C275" s="1169"/>
      <c r="D275" s="1148"/>
      <c r="E275" s="1148"/>
      <c r="F275" s="1148"/>
      <c r="G275" s="1494" t="s">
        <v>1403</v>
      </c>
      <c r="H275" s="1495"/>
      <c r="I275" s="1495"/>
      <c r="J275" s="1495"/>
      <c r="K275" s="1495"/>
      <c r="L275" s="1495"/>
      <c r="M275" s="1495"/>
      <c r="N275" s="431" t="s">
        <v>1401</v>
      </c>
      <c r="O275" s="1335">
        <v>331200</v>
      </c>
      <c r="P275" s="1335"/>
      <c r="Q275" s="1335"/>
      <c r="R275" s="448" t="s">
        <v>1390</v>
      </c>
      <c r="S275" s="445" t="s">
        <v>68</v>
      </c>
      <c r="T275" s="448">
        <v>10</v>
      </c>
      <c r="U275" s="437" t="s">
        <v>1404</v>
      </c>
      <c r="V275" s="432" t="s">
        <v>1398</v>
      </c>
      <c r="W275" s="447"/>
      <c r="X275" s="1496"/>
      <c r="Y275" s="1496"/>
      <c r="Z275" s="1496"/>
      <c r="AA275" s="1496"/>
      <c r="AB275" s="447"/>
      <c r="AC275" s="447"/>
      <c r="AD275" s="447"/>
      <c r="AE275" s="1496"/>
      <c r="AF275" s="1496"/>
      <c r="AG275" s="447" t="s">
        <v>1391</v>
      </c>
      <c r="AH275" s="1306">
        <f>SUM(O275*T275)</f>
        <v>3312000</v>
      </c>
      <c r="AI275" s="1306"/>
      <c r="AJ275" s="1306"/>
      <c r="AK275" s="1307"/>
      <c r="AM275" s="879"/>
      <c r="AN275" s="880"/>
      <c r="AO275" s="889"/>
      <c r="AP275" s="894"/>
      <c r="AQ275" s="862"/>
      <c r="AR275" s="867"/>
    </row>
    <row r="276" spans="1:44" s="55" customFormat="1" ht="18" customHeight="1">
      <c r="A276" s="1154"/>
      <c r="B276" s="1151"/>
      <c r="C276" s="1169"/>
      <c r="D276" s="1148"/>
      <c r="E276" s="1148"/>
      <c r="F276" s="1148"/>
      <c r="G276" s="1494" t="s">
        <v>1413</v>
      </c>
      <c r="H276" s="1495"/>
      <c r="I276" s="1495"/>
      <c r="J276" s="1495"/>
      <c r="K276" s="1495"/>
      <c r="L276" s="1495"/>
      <c r="M276" s="1495"/>
      <c r="N276" s="431" t="s">
        <v>1401</v>
      </c>
      <c r="O276" s="1335">
        <v>60000</v>
      </c>
      <c r="P276" s="1335"/>
      <c r="Q276" s="1335"/>
      <c r="R276" s="448" t="s">
        <v>1390</v>
      </c>
      <c r="S276" s="445" t="s">
        <v>68</v>
      </c>
      <c r="T276" s="448">
        <v>12</v>
      </c>
      <c r="U276" s="437" t="s">
        <v>1396</v>
      </c>
      <c r="V276" s="432" t="s">
        <v>1398</v>
      </c>
      <c r="W276" s="447"/>
      <c r="X276" s="1496"/>
      <c r="Y276" s="1496"/>
      <c r="Z276" s="1496"/>
      <c r="AA276" s="1496"/>
      <c r="AB276" s="447"/>
      <c r="AC276" s="447"/>
      <c r="AD276" s="447"/>
      <c r="AE276" s="1496"/>
      <c r="AF276" s="1496"/>
      <c r="AG276" s="447" t="s">
        <v>1391</v>
      </c>
      <c r="AH276" s="1306">
        <f>SUM(O276*T276)</f>
        <v>720000</v>
      </c>
      <c r="AI276" s="1306"/>
      <c r="AJ276" s="1306"/>
      <c r="AK276" s="1307"/>
      <c r="AM276" s="879"/>
      <c r="AN276" s="880"/>
      <c r="AO276" s="889"/>
      <c r="AP276" s="894"/>
      <c r="AQ276" s="862"/>
      <c r="AR276" s="867"/>
    </row>
    <row r="277" spans="1:44" s="55" customFormat="1" ht="18" customHeight="1">
      <c r="A277" s="1154"/>
      <c r="B277" s="1151"/>
      <c r="C277" s="1169"/>
      <c r="D277" s="1148"/>
      <c r="E277" s="1148"/>
      <c r="F277" s="1148"/>
      <c r="G277" s="1456" t="s">
        <v>1414</v>
      </c>
      <c r="H277" s="1457"/>
      <c r="I277" s="1457"/>
      <c r="J277" s="1457"/>
      <c r="K277" s="1457"/>
      <c r="L277" s="1457"/>
      <c r="M277" s="1457"/>
      <c r="N277" s="1457"/>
      <c r="O277" s="1457"/>
      <c r="P277" s="1457"/>
      <c r="Q277" s="1457"/>
      <c r="R277" s="593"/>
      <c r="S277" s="593"/>
      <c r="T277" s="593"/>
      <c r="U277" s="594"/>
      <c r="V277" s="594"/>
      <c r="W277" s="594"/>
      <c r="X277" s="594"/>
      <c r="Y277" s="595"/>
      <c r="Z277" s="595"/>
      <c r="AA277" s="595"/>
      <c r="AB277" s="596"/>
      <c r="AC277" s="596"/>
      <c r="AD277" s="596"/>
      <c r="AE277" s="596"/>
      <c r="AF277" s="598"/>
      <c r="AG277" s="1180">
        <f>SUM(AH278,AH280:AK284)</f>
        <v>188720000</v>
      </c>
      <c r="AH277" s="1180"/>
      <c r="AI277" s="1180"/>
      <c r="AJ277" s="1180"/>
      <c r="AK277" s="1181"/>
      <c r="AM277" s="879"/>
      <c r="AN277" s="880"/>
      <c r="AO277" s="889"/>
      <c r="AP277" s="894"/>
      <c r="AQ277" s="862"/>
      <c r="AR277" s="867"/>
    </row>
    <row r="278" spans="1:44" s="55" customFormat="1" ht="18" customHeight="1">
      <c r="A278" s="1154"/>
      <c r="B278" s="1151"/>
      <c r="C278" s="1169"/>
      <c r="D278" s="1148"/>
      <c r="E278" s="1148"/>
      <c r="F278" s="1148"/>
      <c r="G278" s="1317" t="s">
        <v>1395</v>
      </c>
      <c r="H278" s="1318"/>
      <c r="I278" s="1318"/>
      <c r="J278" s="1318"/>
      <c r="K278" s="1318"/>
      <c r="L278" s="1318"/>
      <c r="M278" s="1318"/>
      <c r="N278" s="431" t="s">
        <v>86</v>
      </c>
      <c r="O278" s="1335">
        <v>290000</v>
      </c>
      <c r="P278" s="1335"/>
      <c r="Q278" s="1335"/>
      <c r="R278" s="445" t="s">
        <v>1390</v>
      </c>
      <c r="S278" s="445" t="s">
        <v>1412</v>
      </c>
      <c r="T278" s="446">
        <v>11</v>
      </c>
      <c r="U278" s="437" t="s">
        <v>1396</v>
      </c>
      <c r="V278" s="445" t="s">
        <v>68</v>
      </c>
      <c r="W278" s="1501">
        <v>56</v>
      </c>
      <c r="X278" s="1501"/>
      <c r="Y278" s="438" t="s">
        <v>1397</v>
      </c>
      <c r="Z278" s="438" t="s">
        <v>1398</v>
      </c>
      <c r="AA278" s="438"/>
      <c r="AB278" s="446"/>
      <c r="AC278" s="446"/>
      <c r="AD278" s="446"/>
      <c r="AE278" s="1498"/>
      <c r="AF278" s="1498"/>
      <c r="AG278" s="446" t="s">
        <v>1391</v>
      </c>
      <c r="AH278" s="1502">
        <f>O278*T278*W278</f>
        <v>178640000</v>
      </c>
      <c r="AI278" s="1502"/>
      <c r="AJ278" s="1502"/>
      <c r="AK278" s="1503"/>
      <c r="AM278" s="879"/>
      <c r="AN278" s="880"/>
      <c r="AO278" s="889"/>
      <c r="AP278" s="894"/>
      <c r="AQ278" s="862"/>
      <c r="AR278" s="867"/>
    </row>
    <row r="279" spans="1:44" s="55" customFormat="1" ht="18" customHeight="1">
      <c r="A279" s="1154"/>
      <c r="B279" s="1151"/>
      <c r="C279" s="1169"/>
      <c r="D279" s="1148"/>
      <c r="E279" s="1148"/>
      <c r="F279" s="1148"/>
      <c r="G279" s="1499" t="s">
        <v>1399</v>
      </c>
      <c r="H279" s="1500"/>
      <c r="I279" s="1500"/>
      <c r="J279" s="1500"/>
      <c r="K279" s="1500"/>
      <c r="L279" s="1500"/>
      <c r="M279" s="1500"/>
      <c r="N279" s="431"/>
      <c r="O279" s="1335"/>
      <c r="P279" s="1335"/>
      <c r="Q279" s="1335"/>
      <c r="R279" s="448"/>
      <c r="S279" s="448"/>
      <c r="T279" s="448"/>
      <c r="U279" s="437"/>
      <c r="V279" s="432"/>
      <c r="W279" s="447"/>
      <c r="X279" s="1496"/>
      <c r="Y279" s="1496"/>
      <c r="Z279" s="1496"/>
      <c r="AA279" s="1496"/>
      <c r="AB279" s="447"/>
      <c r="AC279" s="447"/>
      <c r="AD279" s="447"/>
      <c r="AE279" s="1496"/>
      <c r="AF279" s="1496"/>
      <c r="AG279" s="447"/>
      <c r="AH279" s="1306"/>
      <c r="AI279" s="1306"/>
      <c r="AJ279" s="1306"/>
      <c r="AK279" s="1307"/>
      <c r="AM279" s="879"/>
      <c r="AN279" s="880"/>
      <c r="AO279" s="889"/>
      <c r="AP279" s="894"/>
      <c r="AQ279" s="862"/>
      <c r="AR279" s="867"/>
    </row>
    <row r="280" spans="1:44" s="55" customFormat="1" ht="18" customHeight="1">
      <c r="A280" s="1154"/>
      <c r="B280" s="1151"/>
      <c r="C280" s="1169"/>
      <c r="D280" s="1148"/>
      <c r="E280" s="1148"/>
      <c r="F280" s="1148"/>
      <c r="G280" s="1494" t="s">
        <v>1400</v>
      </c>
      <c r="H280" s="1495"/>
      <c r="I280" s="1495"/>
      <c r="J280" s="1495"/>
      <c r="K280" s="1495"/>
      <c r="L280" s="1495"/>
      <c r="M280" s="1495"/>
      <c r="N280" s="431" t="s">
        <v>1401</v>
      </c>
      <c r="O280" s="1335">
        <v>16500</v>
      </c>
      <c r="P280" s="1335"/>
      <c r="Q280" s="1335"/>
      <c r="R280" s="448" t="s">
        <v>1390</v>
      </c>
      <c r="S280" s="445" t="s">
        <v>68</v>
      </c>
      <c r="T280" s="448">
        <v>56</v>
      </c>
      <c r="U280" s="437" t="s">
        <v>1397</v>
      </c>
      <c r="V280" s="432" t="s">
        <v>1398</v>
      </c>
      <c r="W280" s="447"/>
      <c r="X280" s="1496"/>
      <c r="Y280" s="1496"/>
      <c r="Z280" s="1496"/>
      <c r="AA280" s="1496"/>
      <c r="AB280" s="447"/>
      <c r="AC280" s="447"/>
      <c r="AD280" s="447"/>
      <c r="AE280" s="1496"/>
      <c r="AF280" s="1496"/>
      <c r="AG280" s="447" t="s">
        <v>1391</v>
      </c>
      <c r="AH280" s="1306">
        <f>SUM(O280*T280)</f>
        <v>924000</v>
      </c>
      <c r="AI280" s="1306"/>
      <c r="AJ280" s="1306"/>
      <c r="AK280" s="1307"/>
      <c r="AM280" s="879"/>
      <c r="AN280" s="880"/>
      <c r="AO280" s="889"/>
      <c r="AP280" s="894"/>
      <c r="AQ280" s="862"/>
      <c r="AR280" s="867"/>
    </row>
    <row r="281" spans="1:44" s="55" customFormat="1" ht="18" customHeight="1">
      <c r="A281" s="1154"/>
      <c r="B281" s="1151"/>
      <c r="C281" s="1169"/>
      <c r="D281" s="1148"/>
      <c r="E281" s="1148"/>
      <c r="F281" s="1148"/>
      <c r="G281" s="1494" t="s">
        <v>1402</v>
      </c>
      <c r="H281" s="1495"/>
      <c r="I281" s="1495"/>
      <c r="J281" s="1495"/>
      <c r="K281" s="1495"/>
      <c r="L281" s="1495"/>
      <c r="M281" s="1495"/>
      <c r="N281" s="431" t="s">
        <v>1401</v>
      </c>
      <c r="O281" s="1335">
        <v>30000</v>
      </c>
      <c r="P281" s="1335"/>
      <c r="Q281" s="1335"/>
      <c r="R281" s="448" t="s">
        <v>1390</v>
      </c>
      <c r="S281" s="445" t="s">
        <v>68</v>
      </c>
      <c r="T281" s="446">
        <v>10</v>
      </c>
      <c r="U281" s="437" t="s">
        <v>1396</v>
      </c>
      <c r="V281" s="445" t="s">
        <v>68</v>
      </c>
      <c r="W281" s="1501">
        <v>7</v>
      </c>
      <c r="X281" s="1501"/>
      <c r="Y281" s="438" t="s">
        <v>1397</v>
      </c>
      <c r="Z281" s="438" t="s">
        <v>1398</v>
      </c>
      <c r="AA281" s="447"/>
      <c r="AB281" s="447"/>
      <c r="AC281" s="447"/>
      <c r="AD281" s="447"/>
      <c r="AE281" s="447"/>
      <c r="AF281" s="447"/>
      <c r="AG281" s="447" t="s">
        <v>1391</v>
      </c>
      <c r="AH281" s="1306">
        <f>SUM(O281*T281*W281)</f>
        <v>2100000</v>
      </c>
      <c r="AI281" s="1306"/>
      <c r="AJ281" s="1306"/>
      <c r="AK281" s="1307"/>
      <c r="AM281" s="879"/>
      <c r="AN281" s="880"/>
      <c r="AO281" s="889"/>
      <c r="AP281" s="894"/>
      <c r="AQ281" s="862"/>
      <c r="AR281" s="867"/>
    </row>
    <row r="282" spans="1:44" s="55" customFormat="1" ht="18" customHeight="1">
      <c r="A282" s="1154"/>
      <c r="B282" s="1151"/>
      <c r="C282" s="1169"/>
      <c r="D282" s="1148"/>
      <c r="E282" s="1148"/>
      <c r="F282" s="1148"/>
      <c r="G282" s="1494" t="s">
        <v>1403</v>
      </c>
      <c r="H282" s="1495"/>
      <c r="I282" s="1495"/>
      <c r="J282" s="1495"/>
      <c r="K282" s="1495"/>
      <c r="L282" s="1495"/>
      <c r="M282" s="1495"/>
      <c r="N282" s="431" t="s">
        <v>1401</v>
      </c>
      <c r="O282" s="1335">
        <v>505600</v>
      </c>
      <c r="P282" s="1335"/>
      <c r="Q282" s="1335"/>
      <c r="R282" s="448" t="s">
        <v>1390</v>
      </c>
      <c r="S282" s="445" t="s">
        <v>68</v>
      </c>
      <c r="T282" s="448">
        <v>10</v>
      </c>
      <c r="U282" s="437" t="s">
        <v>1404</v>
      </c>
      <c r="V282" s="432" t="s">
        <v>1398</v>
      </c>
      <c r="W282" s="447"/>
      <c r="X282" s="1496"/>
      <c r="Y282" s="1496"/>
      <c r="Z282" s="1496"/>
      <c r="AA282" s="1496"/>
      <c r="AB282" s="447"/>
      <c r="AC282" s="447"/>
      <c r="AD282" s="447"/>
      <c r="AE282" s="1496"/>
      <c r="AF282" s="1496"/>
      <c r="AG282" s="447" t="s">
        <v>1391</v>
      </c>
      <c r="AH282" s="1306">
        <f>SUM(O282*T282)</f>
        <v>5056000</v>
      </c>
      <c r="AI282" s="1306"/>
      <c r="AJ282" s="1306"/>
      <c r="AK282" s="1307"/>
      <c r="AM282" s="879"/>
      <c r="AN282" s="880"/>
      <c r="AO282" s="889"/>
      <c r="AP282" s="894"/>
      <c r="AQ282" s="862"/>
      <c r="AR282" s="867"/>
    </row>
    <row r="283" spans="1:44" s="55" customFormat="1" ht="18" customHeight="1">
      <c r="A283" s="1154"/>
      <c r="B283" s="1151"/>
      <c r="C283" s="1169"/>
      <c r="D283" s="1148"/>
      <c r="E283" s="1148"/>
      <c r="F283" s="1148"/>
      <c r="G283" s="1494" t="s">
        <v>1415</v>
      </c>
      <c r="H283" s="1495"/>
      <c r="I283" s="1495"/>
      <c r="J283" s="1495"/>
      <c r="K283" s="1495"/>
      <c r="L283" s="1495"/>
      <c r="M283" s="1495"/>
      <c r="N283" s="431" t="s">
        <v>1401</v>
      </c>
      <c r="O283" s="1335">
        <v>100000</v>
      </c>
      <c r="P283" s="1335"/>
      <c r="Q283" s="1335"/>
      <c r="R283" s="448" t="s">
        <v>1390</v>
      </c>
      <c r="S283" s="445" t="s">
        <v>68</v>
      </c>
      <c r="T283" s="448">
        <v>12</v>
      </c>
      <c r="U283" s="437" t="s">
        <v>1396</v>
      </c>
      <c r="V283" s="432" t="s">
        <v>1398</v>
      </c>
      <c r="W283" s="447"/>
      <c r="X283" s="1496"/>
      <c r="Y283" s="1496"/>
      <c r="Z283" s="1496"/>
      <c r="AA283" s="1496"/>
      <c r="AB283" s="447"/>
      <c r="AC283" s="447"/>
      <c r="AD283" s="447"/>
      <c r="AE283" s="1496"/>
      <c r="AF283" s="1496"/>
      <c r="AG283" s="447" t="s">
        <v>1391</v>
      </c>
      <c r="AH283" s="1306">
        <f>SUM(O283*T283)</f>
        <v>1200000</v>
      </c>
      <c r="AI283" s="1306"/>
      <c r="AJ283" s="1306"/>
      <c r="AK283" s="1307"/>
      <c r="AM283" s="879"/>
      <c r="AN283" s="880"/>
      <c r="AO283" s="889"/>
      <c r="AP283" s="894"/>
      <c r="AQ283" s="862"/>
      <c r="AR283" s="867"/>
    </row>
    <row r="284" spans="1:44" s="55" customFormat="1" ht="18" customHeight="1" thickBot="1">
      <c r="A284" s="1154"/>
      <c r="B284" s="1151"/>
      <c r="C284" s="1169"/>
      <c r="D284" s="1148"/>
      <c r="E284" s="1148"/>
      <c r="F284" s="1148"/>
      <c r="G284" s="1504" t="s">
        <v>1416</v>
      </c>
      <c r="H284" s="1505"/>
      <c r="I284" s="1505"/>
      <c r="J284" s="1505"/>
      <c r="K284" s="1505"/>
      <c r="L284" s="1505"/>
      <c r="M284" s="1505"/>
      <c r="N284" s="940" t="s">
        <v>1401</v>
      </c>
      <c r="O284" s="1506">
        <v>800000</v>
      </c>
      <c r="P284" s="1506"/>
      <c r="Q284" s="1506"/>
      <c r="R284" s="941" t="s">
        <v>1390</v>
      </c>
      <c r="S284" s="942" t="s">
        <v>68</v>
      </c>
      <c r="T284" s="941">
        <v>1</v>
      </c>
      <c r="U284" s="943" t="s">
        <v>1404</v>
      </c>
      <c r="V284" s="944" t="s">
        <v>1398</v>
      </c>
      <c r="W284" s="941"/>
      <c r="X284" s="1507"/>
      <c r="Y284" s="1507"/>
      <c r="Z284" s="1507"/>
      <c r="AA284" s="1507"/>
      <c r="AB284" s="941"/>
      <c r="AC284" s="941"/>
      <c r="AD284" s="941"/>
      <c r="AE284" s="1507"/>
      <c r="AF284" s="1507"/>
      <c r="AG284" s="941" t="s">
        <v>1391</v>
      </c>
      <c r="AH284" s="1508">
        <f>SUM(O284*T284)</f>
        <v>800000</v>
      </c>
      <c r="AI284" s="1508"/>
      <c r="AJ284" s="1508"/>
      <c r="AK284" s="1509"/>
      <c r="AM284" s="879"/>
      <c r="AN284" s="880"/>
      <c r="AO284" s="889"/>
      <c r="AP284" s="894"/>
      <c r="AQ284" s="862"/>
      <c r="AR284" s="867"/>
    </row>
    <row r="285" spans="1:44" s="55" customFormat="1" ht="18" customHeight="1">
      <c r="A285" s="1154"/>
      <c r="B285" s="1151"/>
      <c r="C285" s="1169"/>
      <c r="D285" s="1148"/>
      <c r="E285" s="1148"/>
      <c r="F285" s="1148"/>
      <c r="G285" s="1405" t="s">
        <v>1417</v>
      </c>
      <c r="H285" s="1406"/>
      <c r="I285" s="1406"/>
      <c r="J285" s="1406"/>
      <c r="K285" s="1406"/>
      <c r="L285" s="1406"/>
      <c r="M285" s="1406"/>
      <c r="N285" s="1406"/>
      <c r="O285" s="1406"/>
      <c r="P285" s="1406"/>
      <c r="Q285" s="1406"/>
      <c r="R285" s="1406"/>
      <c r="S285" s="1406"/>
      <c r="T285" s="1406"/>
      <c r="U285" s="1406"/>
      <c r="V285" s="1406"/>
      <c r="W285" s="594"/>
      <c r="X285" s="594"/>
      <c r="Y285" s="595"/>
      <c r="Z285" s="595"/>
      <c r="AA285" s="595"/>
      <c r="AB285" s="596"/>
      <c r="AC285" s="596"/>
      <c r="AD285" s="596"/>
      <c r="AE285" s="596"/>
      <c r="AF285" s="598"/>
      <c r="AG285" s="1180">
        <f>SUM(AH286,AH288:AK294)</f>
        <v>211600000</v>
      </c>
      <c r="AH285" s="1180"/>
      <c r="AI285" s="1180"/>
      <c r="AJ285" s="1180"/>
      <c r="AK285" s="1181"/>
      <c r="AM285" s="879"/>
      <c r="AN285" s="880"/>
      <c r="AO285" s="889"/>
      <c r="AP285" s="894"/>
      <c r="AQ285" s="862"/>
      <c r="AR285" s="867"/>
    </row>
    <row r="286" spans="1:44" s="55" customFormat="1" ht="18" customHeight="1">
      <c r="A286" s="1154"/>
      <c r="B286" s="1151"/>
      <c r="C286" s="1169"/>
      <c r="D286" s="1148"/>
      <c r="E286" s="1148"/>
      <c r="F286" s="1148"/>
      <c r="G286" s="1317" t="s">
        <v>1418</v>
      </c>
      <c r="H286" s="1318"/>
      <c r="I286" s="1318"/>
      <c r="J286" s="1318"/>
      <c r="K286" s="1318"/>
      <c r="L286" s="1318"/>
      <c r="M286" s="1318"/>
      <c r="N286" s="431" t="s">
        <v>86</v>
      </c>
      <c r="O286" s="1335">
        <v>634000</v>
      </c>
      <c r="P286" s="1335"/>
      <c r="Q286" s="1335"/>
      <c r="R286" s="445" t="s">
        <v>1390</v>
      </c>
      <c r="S286" s="445" t="s">
        <v>1412</v>
      </c>
      <c r="T286" s="446">
        <v>10</v>
      </c>
      <c r="U286" s="437" t="s">
        <v>1396</v>
      </c>
      <c r="V286" s="445" t="s">
        <v>68</v>
      </c>
      <c r="W286" s="1501">
        <v>25</v>
      </c>
      <c r="X286" s="1501"/>
      <c r="Y286" s="438" t="s">
        <v>1397</v>
      </c>
      <c r="Z286" s="438" t="s">
        <v>1398</v>
      </c>
      <c r="AA286" s="438"/>
      <c r="AB286" s="446"/>
      <c r="AC286" s="446"/>
      <c r="AD286" s="446"/>
      <c r="AE286" s="1498"/>
      <c r="AF286" s="1498"/>
      <c r="AG286" s="446" t="s">
        <v>1391</v>
      </c>
      <c r="AH286" s="1502">
        <f>O286*T286*W286</f>
        <v>158500000</v>
      </c>
      <c r="AI286" s="1502"/>
      <c r="AJ286" s="1502"/>
      <c r="AK286" s="1503"/>
      <c r="AM286" s="879"/>
      <c r="AN286" s="880"/>
      <c r="AO286" s="889"/>
      <c r="AP286" s="894"/>
      <c r="AQ286" s="862"/>
      <c r="AR286" s="867"/>
    </row>
    <row r="287" spans="1:44" s="55" customFormat="1" ht="18" customHeight="1">
      <c r="A287" s="1154"/>
      <c r="B287" s="1151"/>
      <c r="C287" s="1169"/>
      <c r="D287" s="1148"/>
      <c r="E287" s="1148"/>
      <c r="F287" s="1148"/>
      <c r="G287" s="1499" t="s">
        <v>1399</v>
      </c>
      <c r="H287" s="1500"/>
      <c r="I287" s="1500"/>
      <c r="J287" s="1500"/>
      <c r="K287" s="1500"/>
      <c r="L287" s="1500"/>
      <c r="M287" s="1500"/>
      <c r="N287" s="431"/>
      <c r="O287" s="1335"/>
      <c r="P287" s="1335"/>
      <c r="Q287" s="1335"/>
      <c r="R287" s="448"/>
      <c r="S287" s="448"/>
      <c r="T287" s="448"/>
      <c r="U287" s="437"/>
      <c r="V287" s="432"/>
      <c r="W287" s="447"/>
      <c r="X287" s="1496"/>
      <c r="Y287" s="1496"/>
      <c r="Z287" s="1496"/>
      <c r="AA287" s="1496"/>
      <c r="AB287" s="447"/>
      <c r="AC287" s="447"/>
      <c r="AD287" s="447"/>
      <c r="AE287" s="1496"/>
      <c r="AF287" s="1496"/>
      <c r="AG287" s="447"/>
      <c r="AH287" s="1306"/>
      <c r="AI287" s="1306"/>
      <c r="AJ287" s="1306"/>
      <c r="AK287" s="1307"/>
      <c r="AM287" s="879"/>
      <c r="AN287" s="880"/>
      <c r="AO287" s="889"/>
      <c r="AP287" s="894"/>
      <c r="AQ287" s="862"/>
      <c r="AR287" s="867"/>
    </row>
    <row r="288" spans="1:44" s="55" customFormat="1" ht="18" customHeight="1">
      <c r="A288" s="1154"/>
      <c r="B288" s="1151"/>
      <c r="C288" s="1169"/>
      <c r="D288" s="1148"/>
      <c r="E288" s="1148"/>
      <c r="F288" s="1148"/>
      <c r="G288" s="1316" t="s">
        <v>1419</v>
      </c>
      <c r="H288" s="1300"/>
      <c r="I288" s="1300"/>
      <c r="J288" s="1300"/>
      <c r="K288" s="1300"/>
      <c r="L288" s="1300"/>
      <c r="M288" s="1300"/>
      <c r="N288" s="441" t="s">
        <v>1401</v>
      </c>
      <c r="O288" s="1497">
        <v>10570</v>
      </c>
      <c r="P288" s="1497"/>
      <c r="Q288" s="1497"/>
      <c r="R288" s="448" t="s">
        <v>1390</v>
      </c>
      <c r="S288" s="448" t="s">
        <v>1412</v>
      </c>
      <c r="T288" s="448">
        <v>12</v>
      </c>
      <c r="U288" s="448" t="s">
        <v>1420</v>
      </c>
      <c r="V288" s="445" t="s">
        <v>68</v>
      </c>
      <c r="W288" s="432">
        <v>25</v>
      </c>
      <c r="X288" s="445" t="s">
        <v>1397</v>
      </c>
      <c r="Y288" s="445" t="s">
        <v>68</v>
      </c>
      <c r="Z288" s="432">
        <v>10</v>
      </c>
      <c r="AA288" s="432" t="s">
        <v>1396</v>
      </c>
      <c r="AB288" s="448" t="s">
        <v>1398</v>
      </c>
      <c r="AC288" s="448"/>
      <c r="AD288" s="448"/>
      <c r="AE288" s="1498"/>
      <c r="AF288" s="1498"/>
      <c r="AG288" s="448" t="s">
        <v>1391</v>
      </c>
      <c r="AH288" s="1301">
        <f>SUM(O288*T288*W288*Z288)</f>
        <v>31710000</v>
      </c>
      <c r="AI288" s="1301"/>
      <c r="AJ288" s="1301"/>
      <c r="AK288" s="1302"/>
      <c r="AM288" s="879"/>
      <c r="AN288" s="880"/>
      <c r="AO288" s="889"/>
      <c r="AP288" s="894"/>
      <c r="AQ288" s="862"/>
      <c r="AR288" s="867"/>
    </row>
    <row r="289" spans="1:44" s="55" customFormat="1" ht="18" customHeight="1">
      <c r="A289" s="1154"/>
      <c r="B289" s="1151"/>
      <c r="C289" s="1169"/>
      <c r="D289" s="1148"/>
      <c r="E289" s="1148"/>
      <c r="F289" s="1148"/>
      <c r="G289" s="1316" t="s">
        <v>1421</v>
      </c>
      <c r="H289" s="1300"/>
      <c r="I289" s="1300"/>
      <c r="J289" s="1300"/>
      <c r="K289" s="1300"/>
      <c r="L289" s="1300"/>
      <c r="M289" s="1300"/>
      <c r="N289" s="441" t="s">
        <v>1401</v>
      </c>
      <c r="O289" s="1497">
        <v>10570</v>
      </c>
      <c r="P289" s="1497"/>
      <c r="Q289" s="1497"/>
      <c r="R289" s="448" t="s">
        <v>1390</v>
      </c>
      <c r="S289" s="448" t="s">
        <v>1412</v>
      </c>
      <c r="T289" s="448">
        <v>3</v>
      </c>
      <c r="U289" s="448" t="s">
        <v>1420</v>
      </c>
      <c r="V289" s="445" t="s">
        <v>68</v>
      </c>
      <c r="W289" s="432">
        <v>25</v>
      </c>
      <c r="X289" s="445" t="s">
        <v>1397</v>
      </c>
      <c r="Y289" s="445" t="s">
        <v>68</v>
      </c>
      <c r="Z289" s="432">
        <v>10</v>
      </c>
      <c r="AA289" s="432" t="s">
        <v>1396</v>
      </c>
      <c r="AB289" s="448" t="s">
        <v>1398</v>
      </c>
      <c r="AC289" s="448"/>
      <c r="AD289" s="448"/>
      <c r="AE289" s="1498"/>
      <c r="AF289" s="1498"/>
      <c r="AG289" s="448" t="s">
        <v>1391</v>
      </c>
      <c r="AH289" s="1301">
        <f>SUM(O289*T289*W289*Z289)</f>
        <v>7927500</v>
      </c>
      <c r="AI289" s="1301"/>
      <c r="AJ289" s="1301"/>
      <c r="AK289" s="1302"/>
      <c r="AM289" s="879"/>
      <c r="AN289" s="880"/>
      <c r="AO289" s="889"/>
      <c r="AP289" s="894"/>
      <c r="AQ289" s="862"/>
      <c r="AR289" s="867"/>
    </row>
    <row r="290" spans="1:44" s="55" customFormat="1" ht="18" customHeight="1">
      <c r="A290" s="1154"/>
      <c r="B290" s="1151"/>
      <c r="C290" s="1169"/>
      <c r="D290" s="1148"/>
      <c r="E290" s="1148"/>
      <c r="F290" s="1148"/>
      <c r="G290" s="1494" t="s">
        <v>1422</v>
      </c>
      <c r="H290" s="1495"/>
      <c r="I290" s="1495"/>
      <c r="J290" s="1495"/>
      <c r="K290" s="1495"/>
      <c r="L290" s="1495"/>
      <c r="M290" s="1495"/>
      <c r="N290" s="431" t="s">
        <v>1401</v>
      </c>
      <c r="O290" s="1335">
        <v>45000</v>
      </c>
      <c r="P290" s="1335"/>
      <c r="Q290" s="1335"/>
      <c r="R290" s="448" t="s">
        <v>1390</v>
      </c>
      <c r="S290" s="445" t="s">
        <v>1412</v>
      </c>
      <c r="T290" s="448">
        <v>10</v>
      </c>
      <c r="U290" s="437" t="s">
        <v>1396</v>
      </c>
      <c r="V290" s="445" t="s">
        <v>68</v>
      </c>
      <c r="W290" s="447">
        <v>25</v>
      </c>
      <c r="X290" s="406" t="s">
        <v>1397</v>
      </c>
      <c r="Y290" s="447" t="s">
        <v>1398</v>
      </c>
      <c r="Z290" s="438"/>
      <c r="AA290" s="447"/>
      <c r="AB290" s="447"/>
      <c r="AC290" s="447"/>
      <c r="AD290" s="447"/>
      <c r="AE290" s="1496"/>
      <c r="AF290" s="1496"/>
      <c r="AG290" s="447" t="s">
        <v>1391</v>
      </c>
      <c r="AH290" s="1306">
        <f>SUM(O290*T290*W290)</f>
        <v>11250000</v>
      </c>
      <c r="AI290" s="1306"/>
      <c r="AJ290" s="1306"/>
      <c r="AK290" s="1307"/>
      <c r="AM290" s="879"/>
      <c r="AN290" s="880"/>
      <c r="AO290" s="889"/>
      <c r="AP290" s="894"/>
      <c r="AQ290" s="862"/>
      <c r="AR290" s="867"/>
    </row>
    <row r="291" spans="1:44" s="55" customFormat="1" ht="18" customHeight="1">
      <c r="A291" s="1154"/>
      <c r="B291" s="1151"/>
      <c r="C291" s="1169"/>
      <c r="D291" s="1148"/>
      <c r="E291" s="1148"/>
      <c r="F291" s="1148"/>
      <c r="G291" s="1494" t="s">
        <v>1423</v>
      </c>
      <c r="H291" s="1495"/>
      <c r="I291" s="1495"/>
      <c r="J291" s="1495"/>
      <c r="K291" s="1495"/>
      <c r="L291" s="1495"/>
      <c r="M291" s="1495"/>
      <c r="N291" s="431" t="s">
        <v>1401</v>
      </c>
      <c r="O291" s="1335">
        <v>20000</v>
      </c>
      <c r="P291" s="1335"/>
      <c r="Q291" s="1335"/>
      <c r="R291" s="448" t="s">
        <v>1390</v>
      </c>
      <c r="S291" s="445" t="s">
        <v>68</v>
      </c>
      <c r="T291" s="446">
        <v>1</v>
      </c>
      <c r="U291" s="437" t="s">
        <v>1404</v>
      </c>
      <c r="V291" s="445" t="s">
        <v>68</v>
      </c>
      <c r="W291" s="447">
        <v>25</v>
      </c>
      <c r="X291" s="406" t="s">
        <v>1397</v>
      </c>
      <c r="Y291" s="447" t="s">
        <v>1398</v>
      </c>
      <c r="Z291" s="438"/>
      <c r="AA291" s="447"/>
      <c r="AB291" s="447"/>
      <c r="AC291" s="447"/>
      <c r="AD291" s="447"/>
      <c r="AE291" s="447"/>
      <c r="AF291" s="447"/>
      <c r="AG291" s="447" t="s">
        <v>1391</v>
      </c>
      <c r="AH291" s="1306">
        <f>SUM(O291*T291*W291)</f>
        <v>500000</v>
      </c>
      <c r="AI291" s="1306"/>
      <c r="AJ291" s="1306"/>
      <c r="AK291" s="1307"/>
      <c r="AM291" s="879"/>
      <c r="AN291" s="880"/>
      <c r="AO291" s="889"/>
      <c r="AP291" s="894"/>
      <c r="AQ291" s="862"/>
      <c r="AR291" s="867"/>
    </row>
    <row r="292" spans="1:44" s="55" customFormat="1" ht="18" customHeight="1">
      <c r="A292" s="1154"/>
      <c r="B292" s="1151"/>
      <c r="C292" s="1169"/>
      <c r="D292" s="1148"/>
      <c r="E292" s="1148"/>
      <c r="F292" s="1148"/>
      <c r="G292" s="1494" t="s">
        <v>1402</v>
      </c>
      <c r="H292" s="1495"/>
      <c r="I292" s="1495"/>
      <c r="J292" s="1495"/>
      <c r="K292" s="1495"/>
      <c r="L292" s="1495"/>
      <c r="M292" s="1495"/>
      <c r="N292" s="431" t="s">
        <v>1401</v>
      </c>
      <c r="O292" s="1335">
        <v>30000</v>
      </c>
      <c r="P292" s="1335"/>
      <c r="Q292" s="1335"/>
      <c r="R292" s="448" t="s">
        <v>1390</v>
      </c>
      <c r="S292" s="445" t="s">
        <v>68</v>
      </c>
      <c r="T292" s="446">
        <v>10</v>
      </c>
      <c r="U292" s="437" t="s">
        <v>1396</v>
      </c>
      <c r="V292" s="445" t="s">
        <v>68</v>
      </c>
      <c r="W292" s="447">
        <v>2</v>
      </c>
      <c r="X292" s="406" t="s">
        <v>1397</v>
      </c>
      <c r="Y292" s="447" t="s">
        <v>1398</v>
      </c>
      <c r="Z292" s="438"/>
      <c r="AA292" s="447"/>
      <c r="AB292" s="447"/>
      <c r="AC292" s="447"/>
      <c r="AD292" s="447"/>
      <c r="AE292" s="447"/>
      <c r="AF292" s="447"/>
      <c r="AG292" s="447" t="s">
        <v>1391</v>
      </c>
      <c r="AH292" s="1306">
        <f>SUM(O292*T292*W292)</f>
        <v>600000</v>
      </c>
      <c r="AI292" s="1306"/>
      <c r="AJ292" s="1306"/>
      <c r="AK292" s="1307"/>
      <c r="AM292" s="879"/>
      <c r="AN292" s="880"/>
      <c r="AO292" s="889"/>
      <c r="AP292" s="894"/>
      <c r="AQ292" s="862"/>
      <c r="AR292" s="867"/>
    </row>
    <row r="293" spans="1:44" s="55" customFormat="1" ht="18" customHeight="1">
      <c r="A293" s="1154"/>
      <c r="B293" s="1151"/>
      <c r="C293" s="1169"/>
      <c r="D293" s="1148"/>
      <c r="E293" s="1148"/>
      <c r="F293" s="1148"/>
      <c r="G293" s="1494" t="s">
        <v>1424</v>
      </c>
      <c r="H293" s="1495"/>
      <c r="I293" s="1495"/>
      <c r="J293" s="1495"/>
      <c r="K293" s="1495"/>
      <c r="L293" s="1495"/>
      <c r="M293" s="1495"/>
      <c r="N293" s="431" t="s">
        <v>1401</v>
      </c>
      <c r="O293" s="1335">
        <v>39500</v>
      </c>
      <c r="P293" s="1335"/>
      <c r="Q293" s="1335"/>
      <c r="R293" s="448" t="s">
        <v>1390</v>
      </c>
      <c r="S293" s="445" t="s">
        <v>68</v>
      </c>
      <c r="T293" s="448">
        <v>25</v>
      </c>
      <c r="U293" s="437" t="s">
        <v>1397</v>
      </c>
      <c r="V293" s="432" t="s">
        <v>1398</v>
      </c>
      <c r="W293" s="447"/>
      <c r="X293" s="1496"/>
      <c r="Y293" s="1496"/>
      <c r="Z293" s="1496"/>
      <c r="AA293" s="1496"/>
      <c r="AB293" s="447"/>
      <c r="AC293" s="447"/>
      <c r="AD293" s="447"/>
      <c r="AE293" s="1496"/>
      <c r="AF293" s="1496"/>
      <c r="AG293" s="447" t="s">
        <v>1391</v>
      </c>
      <c r="AH293" s="1306">
        <f>SUM(O293*T293)</f>
        <v>987500</v>
      </c>
      <c r="AI293" s="1306"/>
      <c r="AJ293" s="1306"/>
      <c r="AK293" s="1307"/>
      <c r="AM293" s="879"/>
      <c r="AN293" s="880"/>
      <c r="AO293" s="889"/>
      <c r="AP293" s="894"/>
      <c r="AQ293" s="862"/>
      <c r="AR293" s="867"/>
    </row>
    <row r="294" spans="1:44" s="55" customFormat="1" ht="18" customHeight="1">
      <c r="A294" s="1154"/>
      <c r="B294" s="1151"/>
      <c r="C294" s="1169"/>
      <c r="D294" s="1148"/>
      <c r="E294" s="1148"/>
      <c r="F294" s="1148"/>
      <c r="G294" s="1494" t="s">
        <v>1425</v>
      </c>
      <c r="H294" s="1495"/>
      <c r="I294" s="1495"/>
      <c r="J294" s="1495"/>
      <c r="K294" s="1495"/>
      <c r="L294" s="1495"/>
      <c r="M294" s="1495"/>
      <c r="N294" s="431" t="s">
        <v>1401</v>
      </c>
      <c r="O294" s="1335">
        <v>5000</v>
      </c>
      <c r="P294" s="1335"/>
      <c r="Q294" s="1335"/>
      <c r="R294" s="448" t="s">
        <v>1390</v>
      </c>
      <c r="S294" s="445" t="s">
        <v>68</v>
      </c>
      <c r="T294" s="446">
        <v>1</v>
      </c>
      <c r="U294" s="437" t="s">
        <v>1404</v>
      </c>
      <c r="V294" s="445" t="s">
        <v>68</v>
      </c>
      <c r="W294" s="447">
        <v>25</v>
      </c>
      <c r="X294" s="406" t="s">
        <v>1397</v>
      </c>
      <c r="Y294" s="447" t="s">
        <v>1398</v>
      </c>
      <c r="Z294" s="438"/>
      <c r="AA294" s="447"/>
      <c r="AB294" s="447"/>
      <c r="AC294" s="447"/>
      <c r="AD294" s="447"/>
      <c r="AE294" s="447"/>
      <c r="AF294" s="447"/>
      <c r="AG294" s="447" t="s">
        <v>1391</v>
      </c>
      <c r="AH294" s="1306">
        <f>SUM(O294*T294*W294)</f>
        <v>125000</v>
      </c>
      <c r="AI294" s="1306"/>
      <c r="AJ294" s="1306"/>
      <c r="AK294" s="1307"/>
      <c r="AM294" s="879"/>
      <c r="AN294" s="880"/>
      <c r="AO294" s="889"/>
      <c r="AP294" s="894"/>
      <c r="AQ294" s="862"/>
      <c r="AR294" s="867"/>
    </row>
    <row r="295" spans="1:44" s="55" customFormat="1" ht="18" customHeight="1">
      <c r="A295" s="1154"/>
      <c r="B295" s="1151"/>
      <c r="C295" s="1169"/>
      <c r="D295" s="1148"/>
      <c r="E295" s="1148"/>
      <c r="F295" s="1148"/>
      <c r="G295" s="1405" t="s">
        <v>1426</v>
      </c>
      <c r="H295" s="1406"/>
      <c r="I295" s="1406"/>
      <c r="J295" s="1406"/>
      <c r="K295" s="1406"/>
      <c r="L295" s="1406"/>
      <c r="M295" s="1406"/>
      <c r="N295" s="1406"/>
      <c r="O295" s="1406"/>
      <c r="P295" s="1406"/>
      <c r="Q295" s="1406"/>
      <c r="R295" s="1406"/>
      <c r="S295" s="1406"/>
      <c r="T295" s="1406"/>
      <c r="U295" s="1406"/>
      <c r="V295" s="1406"/>
      <c r="W295" s="594"/>
      <c r="X295" s="594"/>
      <c r="Y295" s="595"/>
      <c r="Z295" s="595"/>
      <c r="AA295" s="595"/>
      <c r="AB295" s="596"/>
      <c r="AC295" s="596"/>
      <c r="AD295" s="596"/>
      <c r="AE295" s="596"/>
      <c r="AF295" s="598"/>
      <c r="AG295" s="1180">
        <f>SUM(AH296,AH298:AK307)</f>
        <v>50784000</v>
      </c>
      <c r="AH295" s="1180"/>
      <c r="AI295" s="1180"/>
      <c r="AJ295" s="1180"/>
      <c r="AK295" s="1181"/>
      <c r="AM295" s="879"/>
      <c r="AN295" s="880"/>
      <c r="AO295" s="889"/>
      <c r="AP295" s="894"/>
      <c r="AQ295" s="862"/>
      <c r="AR295" s="867"/>
    </row>
    <row r="296" spans="1:44" s="55" customFormat="1" ht="18" customHeight="1">
      <c r="A296" s="1154"/>
      <c r="B296" s="1151"/>
      <c r="C296" s="1169"/>
      <c r="D296" s="1148"/>
      <c r="E296" s="1148"/>
      <c r="F296" s="1148"/>
      <c r="G296" s="1488" t="s">
        <v>1418</v>
      </c>
      <c r="H296" s="1489"/>
      <c r="I296" s="1489"/>
      <c r="J296" s="1489"/>
      <c r="K296" s="1489"/>
      <c r="L296" s="1489"/>
      <c r="M296" s="1489"/>
      <c r="N296" s="440" t="s">
        <v>86</v>
      </c>
      <c r="O296" s="1490">
        <v>634000</v>
      </c>
      <c r="P296" s="1490"/>
      <c r="Q296" s="1490"/>
      <c r="R296" s="442" t="s">
        <v>1390</v>
      </c>
      <c r="S296" s="442" t="s">
        <v>1412</v>
      </c>
      <c r="T296" s="443">
        <v>10</v>
      </c>
      <c r="U296" s="452" t="s">
        <v>1396</v>
      </c>
      <c r="V296" s="442" t="s">
        <v>68</v>
      </c>
      <c r="W296" s="1491">
        <v>6</v>
      </c>
      <c r="X296" s="1491"/>
      <c r="Y296" s="410" t="s">
        <v>1397</v>
      </c>
      <c r="Z296" s="410" t="s">
        <v>1398</v>
      </c>
      <c r="AA296" s="410"/>
      <c r="AB296" s="443"/>
      <c r="AC296" s="443"/>
      <c r="AD296" s="443"/>
      <c r="AE296" s="1491"/>
      <c r="AF296" s="1491"/>
      <c r="AG296" s="443" t="s">
        <v>1391</v>
      </c>
      <c r="AH296" s="1492">
        <f>O296*T296*W296</f>
        <v>38040000</v>
      </c>
      <c r="AI296" s="1492"/>
      <c r="AJ296" s="1492"/>
      <c r="AK296" s="1493"/>
      <c r="AM296" s="879"/>
      <c r="AN296" s="880"/>
      <c r="AO296" s="889"/>
      <c r="AP296" s="894"/>
      <c r="AQ296" s="862"/>
      <c r="AR296" s="867"/>
    </row>
    <row r="297" spans="1:44" s="55" customFormat="1" ht="18" customHeight="1">
      <c r="A297" s="1154"/>
      <c r="B297" s="1151"/>
      <c r="C297" s="1169"/>
      <c r="D297" s="1148"/>
      <c r="E297" s="1148"/>
      <c r="F297" s="1148"/>
      <c r="G297" s="1486" t="s">
        <v>1399</v>
      </c>
      <c r="H297" s="1487"/>
      <c r="I297" s="1487"/>
      <c r="J297" s="1487"/>
      <c r="K297" s="1487"/>
      <c r="L297" s="1487"/>
      <c r="M297" s="1487"/>
      <c r="N297" s="440"/>
      <c r="O297" s="1466"/>
      <c r="P297" s="1466"/>
      <c r="Q297" s="1466"/>
      <c r="R297" s="412"/>
      <c r="S297" s="412"/>
      <c r="T297" s="412"/>
      <c r="U297" s="452"/>
      <c r="V297" s="413"/>
      <c r="W297" s="439"/>
      <c r="X297" s="1467"/>
      <c r="Y297" s="1467"/>
      <c r="Z297" s="1467"/>
      <c r="AA297" s="1467"/>
      <c r="AB297" s="439"/>
      <c r="AC297" s="439"/>
      <c r="AD297" s="439"/>
      <c r="AE297" s="1467"/>
      <c r="AF297" s="1467"/>
      <c r="AG297" s="439"/>
      <c r="AH297" s="1468"/>
      <c r="AI297" s="1468"/>
      <c r="AJ297" s="1468"/>
      <c r="AK297" s="1469"/>
      <c r="AM297" s="879"/>
      <c r="AN297" s="880"/>
      <c r="AO297" s="889"/>
      <c r="AP297" s="894"/>
      <c r="AQ297" s="862"/>
      <c r="AR297" s="867"/>
    </row>
    <row r="298" spans="1:44" s="55" customFormat="1" ht="18" customHeight="1">
      <c r="A298" s="1154"/>
      <c r="B298" s="1151"/>
      <c r="C298" s="1169"/>
      <c r="D298" s="1148"/>
      <c r="E298" s="1148"/>
      <c r="F298" s="1148"/>
      <c r="G298" s="1475" t="s">
        <v>1419</v>
      </c>
      <c r="H298" s="1476"/>
      <c r="I298" s="1476"/>
      <c r="J298" s="1476"/>
      <c r="K298" s="1476"/>
      <c r="L298" s="1476"/>
      <c r="M298" s="1476"/>
      <c r="N298" s="444" t="s">
        <v>1401</v>
      </c>
      <c r="O298" s="1477">
        <v>10570</v>
      </c>
      <c r="P298" s="1477"/>
      <c r="Q298" s="1477"/>
      <c r="R298" s="412" t="s">
        <v>1390</v>
      </c>
      <c r="S298" s="412" t="s">
        <v>1412</v>
      </c>
      <c r="T298" s="412">
        <v>12</v>
      </c>
      <c r="U298" s="412" t="s">
        <v>1420</v>
      </c>
      <c r="V298" s="442" t="s">
        <v>68</v>
      </c>
      <c r="W298" s="413">
        <v>6</v>
      </c>
      <c r="X298" s="442" t="s">
        <v>1397</v>
      </c>
      <c r="Y298" s="442" t="s">
        <v>68</v>
      </c>
      <c r="Z298" s="413">
        <v>10</v>
      </c>
      <c r="AA298" s="413" t="s">
        <v>1396</v>
      </c>
      <c r="AB298" s="412" t="s">
        <v>1398</v>
      </c>
      <c r="AC298" s="412"/>
      <c r="AD298" s="412"/>
      <c r="AE298" s="1478"/>
      <c r="AF298" s="1478"/>
      <c r="AG298" s="412" t="s">
        <v>1391</v>
      </c>
      <c r="AH298" s="1479">
        <f>SUM(O298*T298*W298*Z298)</f>
        <v>7610400</v>
      </c>
      <c r="AI298" s="1479"/>
      <c r="AJ298" s="1479"/>
      <c r="AK298" s="1480"/>
      <c r="AM298" s="879"/>
      <c r="AN298" s="880"/>
      <c r="AO298" s="889"/>
      <c r="AP298" s="894"/>
      <c r="AQ298" s="862"/>
      <c r="AR298" s="867"/>
    </row>
    <row r="299" spans="1:44" s="55" customFormat="1" ht="18" customHeight="1">
      <c r="A299" s="1154"/>
      <c r="B299" s="1151"/>
      <c r="C299" s="1169"/>
      <c r="D299" s="1148"/>
      <c r="E299" s="1148"/>
      <c r="F299" s="1148"/>
      <c r="G299" s="1475" t="s">
        <v>1421</v>
      </c>
      <c r="H299" s="1476"/>
      <c r="I299" s="1476"/>
      <c r="J299" s="1476"/>
      <c r="K299" s="1476"/>
      <c r="L299" s="1476"/>
      <c r="M299" s="1476"/>
      <c r="N299" s="444" t="s">
        <v>1401</v>
      </c>
      <c r="O299" s="1477">
        <v>10570</v>
      </c>
      <c r="P299" s="1477"/>
      <c r="Q299" s="1477"/>
      <c r="R299" s="412" t="s">
        <v>1390</v>
      </c>
      <c r="S299" s="412" t="s">
        <v>1412</v>
      </c>
      <c r="T299" s="412">
        <v>3</v>
      </c>
      <c r="U299" s="412" t="s">
        <v>1420</v>
      </c>
      <c r="V299" s="442" t="s">
        <v>68</v>
      </c>
      <c r="W299" s="413">
        <v>6</v>
      </c>
      <c r="X299" s="442" t="s">
        <v>1397</v>
      </c>
      <c r="Y299" s="442" t="s">
        <v>68</v>
      </c>
      <c r="Z299" s="413">
        <v>10</v>
      </c>
      <c r="AA299" s="413" t="s">
        <v>1396</v>
      </c>
      <c r="AB299" s="412" t="s">
        <v>1398</v>
      </c>
      <c r="AC299" s="412"/>
      <c r="AD299" s="412"/>
      <c r="AE299" s="1478"/>
      <c r="AF299" s="1478"/>
      <c r="AG299" s="412" t="s">
        <v>1391</v>
      </c>
      <c r="AH299" s="1479">
        <f>SUM(O299*T299*W299*Z299)</f>
        <v>1902600</v>
      </c>
      <c r="AI299" s="1479"/>
      <c r="AJ299" s="1479"/>
      <c r="AK299" s="1480"/>
      <c r="AM299" s="879"/>
      <c r="AN299" s="880"/>
      <c r="AO299" s="889"/>
      <c r="AP299" s="894"/>
      <c r="AQ299" s="862"/>
      <c r="AR299" s="867"/>
    </row>
    <row r="300" spans="1:44" s="55" customFormat="1" ht="18" customHeight="1" thickBot="1">
      <c r="A300" s="1155"/>
      <c r="B300" s="1152"/>
      <c r="C300" s="1170"/>
      <c r="D300" s="1167"/>
      <c r="E300" s="1167"/>
      <c r="F300" s="1167"/>
      <c r="G300" s="1481" t="s">
        <v>1422</v>
      </c>
      <c r="H300" s="1482"/>
      <c r="I300" s="1482"/>
      <c r="J300" s="1482"/>
      <c r="K300" s="1482"/>
      <c r="L300" s="1482"/>
      <c r="M300" s="1482"/>
      <c r="N300" s="979" t="s">
        <v>1401</v>
      </c>
      <c r="O300" s="1483">
        <v>45000</v>
      </c>
      <c r="P300" s="1483"/>
      <c r="Q300" s="1483"/>
      <c r="R300" s="980" t="s">
        <v>1390</v>
      </c>
      <c r="S300" s="981" t="s">
        <v>68</v>
      </c>
      <c r="T300" s="980">
        <v>10</v>
      </c>
      <c r="U300" s="982" t="s">
        <v>1396</v>
      </c>
      <c r="V300" s="981" t="s">
        <v>68</v>
      </c>
      <c r="W300" s="980">
        <v>6</v>
      </c>
      <c r="X300" s="983" t="s">
        <v>1397</v>
      </c>
      <c r="Y300" s="980" t="s">
        <v>1398</v>
      </c>
      <c r="Z300" s="983"/>
      <c r="AA300" s="983"/>
      <c r="AB300" s="980"/>
      <c r="AC300" s="980"/>
      <c r="AD300" s="980"/>
      <c r="AE300" s="983"/>
      <c r="AF300" s="983"/>
      <c r="AG300" s="980" t="s">
        <v>1391</v>
      </c>
      <c r="AH300" s="1484">
        <f>SUM(O300*T300*W300)</f>
        <v>2700000</v>
      </c>
      <c r="AI300" s="1484"/>
      <c r="AJ300" s="1484"/>
      <c r="AK300" s="1485"/>
      <c r="AM300" s="879"/>
      <c r="AN300" s="880"/>
      <c r="AO300" s="889"/>
      <c r="AP300" s="894"/>
      <c r="AQ300" s="862"/>
      <c r="AR300" s="867"/>
    </row>
    <row r="301" spans="1:44" s="52" customFormat="1" ht="17.25" customHeight="1" thickBot="1">
      <c r="A301" s="1176" t="s">
        <v>1635</v>
      </c>
      <c r="B301" s="1176"/>
      <c r="C301" s="1176"/>
      <c r="D301" s="1176"/>
      <c r="E301" s="1176"/>
      <c r="F301" s="1176"/>
      <c r="G301" s="1177"/>
      <c r="H301" s="1177"/>
      <c r="I301" s="1177"/>
      <c r="J301" s="1177"/>
      <c r="K301" s="1177"/>
      <c r="L301" s="1177"/>
      <c r="M301" s="1177"/>
      <c r="N301" s="1177"/>
      <c r="O301" s="1177"/>
      <c r="P301" s="1177"/>
      <c r="Q301" s="1177"/>
      <c r="R301" s="1177"/>
      <c r="S301" s="1177"/>
      <c r="T301" s="1177"/>
      <c r="U301" s="1177"/>
      <c r="V301" s="1177"/>
      <c r="W301" s="1177"/>
      <c r="X301" s="1177"/>
      <c r="Y301" s="1177"/>
      <c r="Z301" s="1177"/>
      <c r="AA301" s="1177"/>
      <c r="AB301" s="1177"/>
      <c r="AC301" s="1177"/>
      <c r="AD301" s="1177"/>
      <c r="AE301" s="1177"/>
      <c r="AF301" s="1177"/>
      <c r="AG301" s="1177"/>
      <c r="AH301" s="1177"/>
      <c r="AI301" s="1177"/>
      <c r="AJ301" s="1177"/>
      <c r="AK301" s="1177"/>
      <c r="AM301" s="875"/>
      <c r="AN301" s="876"/>
      <c r="AO301" s="887"/>
      <c r="AP301" s="892"/>
      <c r="AQ301" s="861"/>
      <c r="AR301" s="864"/>
    </row>
    <row r="302" spans="1:44" ht="18" customHeight="1">
      <c r="A302" s="1160" t="s">
        <v>1142</v>
      </c>
      <c r="B302" s="1161"/>
      <c r="C302" s="1161"/>
      <c r="D302" s="1161"/>
      <c r="E302" s="1161"/>
      <c r="F302" s="1162"/>
      <c r="G302" s="453"/>
      <c r="H302" s="453"/>
      <c r="I302" s="453"/>
      <c r="J302" s="453"/>
      <c r="K302" s="453"/>
      <c r="L302" s="453"/>
      <c r="M302" s="453"/>
      <c r="N302" s="454"/>
      <c r="O302" s="453"/>
      <c r="P302" s="453"/>
      <c r="Q302" s="453"/>
      <c r="R302" s="455"/>
      <c r="S302" s="455"/>
      <c r="T302" s="455"/>
      <c r="U302" s="453"/>
      <c r="V302" s="453"/>
      <c r="W302" s="455"/>
      <c r="X302" s="454"/>
      <c r="Y302" s="453"/>
      <c r="Z302" s="453"/>
      <c r="AA302" s="453"/>
      <c r="AB302" s="455"/>
      <c r="AC302" s="455"/>
      <c r="AD302" s="455"/>
      <c r="AE302" s="455"/>
      <c r="AF302" s="456"/>
      <c r="AG302" s="455"/>
      <c r="AH302" s="453"/>
      <c r="AI302" s="453"/>
      <c r="AJ302" s="453"/>
      <c r="AK302" s="457"/>
      <c r="AL302" s="55"/>
      <c r="AM302" s="879"/>
      <c r="AN302" s="880"/>
      <c r="AO302" s="889"/>
      <c r="AP302" s="894"/>
      <c r="AQ302" s="861"/>
      <c r="AR302" s="865"/>
    </row>
    <row r="303" spans="1:44" ht="30" customHeight="1" thickBot="1">
      <c r="A303" s="966" t="s">
        <v>6</v>
      </c>
      <c r="B303" s="967" t="s">
        <v>7</v>
      </c>
      <c r="C303" s="968" t="s">
        <v>8</v>
      </c>
      <c r="D303" s="969" t="s">
        <v>440</v>
      </c>
      <c r="E303" s="969" t="s">
        <v>435</v>
      </c>
      <c r="F303" s="459" t="s">
        <v>51</v>
      </c>
      <c r="G303" s="1163" t="s">
        <v>1145</v>
      </c>
      <c r="H303" s="1164"/>
      <c r="I303" s="1164"/>
      <c r="J303" s="1164"/>
      <c r="K303" s="1164"/>
      <c r="L303" s="1164"/>
      <c r="M303" s="1164"/>
      <c r="N303" s="1164"/>
      <c r="O303" s="1164"/>
      <c r="P303" s="1164"/>
      <c r="Q303" s="1164"/>
      <c r="R303" s="1164"/>
      <c r="S303" s="1164"/>
      <c r="T303" s="1164"/>
      <c r="U303" s="1164"/>
      <c r="V303" s="1164"/>
      <c r="W303" s="1164"/>
      <c r="X303" s="1164"/>
      <c r="Y303" s="1164"/>
      <c r="Z303" s="1164"/>
      <c r="AA303" s="1164"/>
      <c r="AB303" s="1164"/>
      <c r="AC303" s="1164"/>
      <c r="AD303" s="1164"/>
      <c r="AE303" s="1164"/>
      <c r="AF303" s="1164"/>
      <c r="AG303" s="1164"/>
      <c r="AH303" s="1164"/>
      <c r="AI303" s="1164"/>
      <c r="AJ303" s="1164"/>
      <c r="AK303" s="1165"/>
      <c r="AQ303" s="861"/>
      <c r="AR303" s="865"/>
    </row>
    <row r="304" spans="1:44" s="55" customFormat="1" ht="18.95" customHeight="1">
      <c r="A304" s="1172" t="s">
        <v>119</v>
      </c>
      <c r="B304" s="1171" t="s">
        <v>119</v>
      </c>
      <c r="C304" s="1168" t="s">
        <v>1393</v>
      </c>
      <c r="D304" s="965"/>
      <c r="E304" s="965"/>
      <c r="F304" s="965"/>
      <c r="G304" s="1470" t="s">
        <v>1423</v>
      </c>
      <c r="H304" s="1471"/>
      <c r="I304" s="1471"/>
      <c r="J304" s="1471"/>
      <c r="K304" s="1471"/>
      <c r="L304" s="1471"/>
      <c r="M304" s="1471"/>
      <c r="N304" s="970" t="s">
        <v>1401</v>
      </c>
      <c r="O304" s="1472">
        <v>20000</v>
      </c>
      <c r="P304" s="1472"/>
      <c r="Q304" s="1472"/>
      <c r="R304" s="443" t="s">
        <v>1390</v>
      </c>
      <c r="S304" s="443" t="s">
        <v>68</v>
      </c>
      <c r="T304" s="443">
        <v>1</v>
      </c>
      <c r="U304" s="410" t="s">
        <v>1404</v>
      </c>
      <c r="V304" s="443" t="s">
        <v>68</v>
      </c>
      <c r="W304" s="971">
        <v>6</v>
      </c>
      <c r="X304" s="972" t="s">
        <v>1397</v>
      </c>
      <c r="Y304" s="971" t="s">
        <v>1398</v>
      </c>
      <c r="Z304" s="410"/>
      <c r="AA304" s="971"/>
      <c r="AB304" s="971"/>
      <c r="AC304" s="971"/>
      <c r="AD304" s="971"/>
      <c r="AE304" s="971"/>
      <c r="AF304" s="971"/>
      <c r="AG304" s="971" t="s">
        <v>1391</v>
      </c>
      <c r="AH304" s="1473">
        <f>SUM(O304*T304*W304)</f>
        <v>120000</v>
      </c>
      <c r="AI304" s="1473"/>
      <c r="AJ304" s="1473"/>
      <c r="AK304" s="1474"/>
      <c r="AM304" s="879"/>
      <c r="AN304" s="880"/>
      <c r="AO304" s="889"/>
      <c r="AP304" s="894"/>
      <c r="AQ304" s="862"/>
      <c r="AR304" s="867"/>
    </row>
    <row r="305" spans="1:44" s="55" customFormat="1" ht="18.95" customHeight="1">
      <c r="A305" s="1154"/>
      <c r="B305" s="1151"/>
      <c r="C305" s="1169"/>
      <c r="D305" s="964"/>
      <c r="E305" s="964"/>
      <c r="F305" s="964"/>
      <c r="G305" s="1464" t="s">
        <v>1402</v>
      </c>
      <c r="H305" s="1465"/>
      <c r="I305" s="1465"/>
      <c r="J305" s="1465"/>
      <c r="K305" s="1465"/>
      <c r="L305" s="1465"/>
      <c r="M305" s="1465"/>
      <c r="N305" s="440" t="s">
        <v>1401</v>
      </c>
      <c r="O305" s="1466">
        <v>30000</v>
      </c>
      <c r="P305" s="1466"/>
      <c r="Q305" s="1466"/>
      <c r="R305" s="412" t="s">
        <v>1390</v>
      </c>
      <c r="S305" s="442" t="s">
        <v>68</v>
      </c>
      <c r="T305" s="412">
        <v>10</v>
      </c>
      <c r="U305" s="452" t="s">
        <v>1396</v>
      </c>
      <c r="V305" s="442" t="s">
        <v>68</v>
      </c>
      <c r="W305" s="439">
        <v>1</v>
      </c>
      <c r="X305" s="411" t="s">
        <v>1397</v>
      </c>
      <c r="Y305" s="439" t="s">
        <v>1398</v>
      </c>
      <c r="Z305" s="410"/>
      <c r="AA305" s="439"/>
      <c r="AB305" s="439"/>
      <c r="AC305" s="439"/>
      <c r="AD305" s="439"/>
      <c r="AE305" s="1467"/>
      <c r="AF305" s="1467"/>
      <c r="AG305" s="439" t="s">
        <v>1391</v>
      </c>
      <c r="AH305" s="1468">
        <f>SUM(O305*T305*W305)</f>
        <v>300000</v>
      </c>
      <c r="AI305" s="1468"/>
      <c r="AJ305" s="1468"/>
      <c r="AK305" s="1469"/>
      <c r="AM305" s="879"/>
      <c r="AN305" s="880"/>
      <c r="AO305" s="889"/>
      <c r="AP305" s="894"/>
      <c r="AQ305" s="862"/>
      <c r="AR305" s="867"/>
    </row>
    <row r="306" spans="1:44" s="55" customFormat="1" ht="18.95" customHeight="1">
      <c r="A306" s="1154"/>
      <c r="B306" s="1151"/>
      <c r="C306" s="1169"/>
      <c r="D306" s="964"/>
      <c r="E306" s="964"/>
      <c r="F306" s="964"/>
      <c r="G306" s="1464" t="s">
        <v>1424</v>
      </c>
      <c r="H306" s="1465"/>
      <c r="I306" s="1465"/>
      <c r="J306" s="1465"/>
      <c r="K306" s="1465"/>
      <c r="L306" s="1465"/>
      <c r="M306" s="1465"/>
      <c r="N306" s="440" t="s">
        <v>1401</v>
      </c>
      <c r="O306" s="1466">
        <v>13500</v>
      </c>
      <c r="P306" s="1466"/>
      <c r="Q306" s="1466"/>
      <c r="R306" s="412" t="s">
        <v>1390</v>
      </c>
      <c r="S306" s="442" t="s">
        <v>68</v>
      </c>
      <c r="T306" s="412">
        <v>6</v>
      </c>
      <c r="U306" s="452" t="s">
        <v>1397</v>
      </c>
      <c r="V306" s="413" t="s">
        <v>1398</v>
      </c>
      <c r="W306" s="439"/>
      <c r="X306" s="1467"/>
      <c r="Y306" s="1467"/>
      <c r="Z306" s="1467"/>
      <c r="AA306" s="1467"/>
      <c r="AB306" s="439"/>
      <c r="AC306" s="439"/>
      <c r="AD306" s="439"/>
      <c r="AE306" s="1467"/>
      <c r="AF306" s="1467"/>
      <c r="AG306" s="439" t="s">
        <v>1391</v>
      </c>
      <c r="AH306" s="1468">
        <f>SUM(O306*T306)</f>
        <v>81000</v>
      </c>
      <c r="AI306" s="1468"/>
      <c r="AJ306" s="1468"/>
      <c r="AK306" s="1469"/>
      <c r="AM306" s="879"/>
      <c r="AN306" s="880"/>
      <c r="AO306" s="889"/>
      <c r="AP306" s="894"/>
      <c r="AQ306" s="862"/>
      <c r="AR306" s="867"/>
    </row>
    <row r="307" spans="1:44" s="55" customFormat="1" ht="18.95" customHeight="1">
      <c r="A307" s="1154"/>
      <c r="B307" s="1151"/>
      <c r="C307" s="1169"/>
      <c r="D307" s="964"/>
      <c r="E307" s="964"/>
      <c r="F307" s="964"/>
      <c r="G307" s="1464" t="s">
        <v>1425</v>
      </c>
      <c r="H307" s="1465"/>
      <c r="I307" s="1465"/>
      <c r="J307" s="1465"/>
      <c r="K307" s="1465"/>
      <c r="L307" s="1465"/>
      <c r="M307" s="1465"/>
      <c r="N307" s="440" t="s">
        <v>1401</v>
      </c>
      <c r="O307" s="1466">
        <v>5000</v>
      </c>
      <c r="P307" s="1466"/>
      <c r="Q307" s="1466"/>
      <c r="R307" s="412" t="s">
        <v>1390</v>
      </c>
      <c r="S307" s="442" t="s">
        <v>68</v>
      </c>
      <c r="T307" s="443">
        <v>1</v>
      </c>
      <c r="U307" s="452" t="s">
        <v>1404</v>
      </c>
      <c r="V307" s="442" t="s">
        <v>68</v>
      </c>
      <c r="W307" s="439">
        <v>6</v>
      </c>
      <c r="X307" s="411" t="s">
        <v>1397</v>
      </c>
      <c r="Y307" s="439" t="s">
        <v>1398</v>
      </c>
      <c r="Z307" s="410"/>
      <c r="AA307" s="439"/>
      <c r="AB307" s="439"/>
      <c r="AC307" s="439"/>
      <c r="AD307" s="439"/>
      <c r="AE307" s="439"/>
      <c r="AF307" s="439"/>
      <c r="AG307" s="439" t="s">
        <v>1391</v>
      </c>
      <c r="AH307" s="1468">
        <f>SUM(O307*T307*W307)</f>
        <v>30000</v>
      </c>
      <c r="AI307" s="1468"/>
      <c r="AJ307" s="1468"/>
      <c r="AK307" s="1469"/>
      <c r="AM307" s="879"/>
      <c r="AN307" s="880"/>
      <c r="AO307" s="889"/>
      <c r="AP307" s="894"/>
      <c r="AQ307" s="862"/>
      <c r="AR307" s="867"/>
    </row>
    <row r="308" spans="1:44" s="55" customFormat="1" ht="18.95" customHeight="1">
      <c r="A308" s="1154"/>
      <c r="B308" s="1151"/>
      <c r="C308" s="1169"/>
      <c r="D308" s="964"/>
      <c r="E308" s="964"/>
      <c r="F308" s="964"/>
      <c r="G308" s="1456" t="s">
        <v>1427</v>
      </c>
      <c r="H308" s="1457"/>
      <c r="I308" s="1457"/>
      <c r="J308" s="1457"/>
      <c r="K308" s="1457"/>
      <c r="L308" s="1457"/>
      <c r="M308" s="1457"/>
      <c r="N308" s="1457"/>
      <c r="O308" s="1457"/>
      <c r="P308" s="1457"/>
      <c r="Q308" s="1457"/>
      <c r="R308" s="593"/>
      <c r="S308" s="593"/>
      <c r="T308" s="593"/>
      <c r="U308" s="594"/>
      <c r="V308" s="595"/>
      <c r="W308" s="596"/>
      <c r="X308" s="597"/>
      <c r="Y308" s="595"/>
      <c r="Z308" s="595"/>
      <c r="AA308" s="595"/>
      <c r="AB308" s="596"/>
      <c r="AC308" s="596"/>
      <c r="AD308" s="596"/>
      <c r="AE308" s="596"/>
      <c r="AF308" s="598"/>
      <c r="AG308" s="1458">
        <f>SUM(AH309:AK311)</f>
        <v>90270000</v>
      </c>
      <c r="AH308" s="1458"/>
      <c r="AI308" s="1458"/>
      <c r="AJ308" s="1458"/>
      <c r="AK308" s="1459"/>
      <c r="AM308" s="879"/>
      <c r="AN308" s="880"/>
      <c r="AO308" s="889"/>
      <c r="AP308" s="894"/>
      <c r="AQ308" s="862"/>
      <c r="AR308" s="867"/>
    </row>
    <row r="309" spans="1:44" s="55" customFormat="1" ht="18.95" customHeight="1">
      <c r="A309" s="1154"/>
      <c r="B309" s="1151"/>
      <c r="C309" s="1169"/>
      <c r="D309" s="964"/>
      <c r="E309" s="964"/>
      <c r="F309" s="964"/>
      <c r="G309" s="1414" t="s">
        <v>1428</v>
      </c>
      <c r="H309" s="1415"/>
      <c r="I309" s="1415"/>
      <c r="J309" s="1415"/>
      <c r="K309" s="1415"/>
      <c r="L309" s="1415"/>
      <c r="M309" s="1415"/>
      <c r="N309" s="654" t="s">
        <v>1401</v>
      </c>
      <c r="O309" s="1190">
        <v>2097000</v>
      </c>
      <c r="P309" s="1190"/>
      <c r="Q309" s="1190"/>
      <c r="R309" s="613" t="s">
        <v>1390</v>
      </c>
      <c r="S309" s="613" t="s">
        <v>1412</v>
      </c>
      <c r="T309" s="610">
        <v>12</v>
      </c>
      <c r="U309" s="610" t="s">
        <v>1408</v>
      </c>
      <c r="V309" s="611" t="s">
        <v>68</v>
      </c>
      <c r="W309" s="610">
        <v>3</v>
      </c>
      <c r="X309" s="465" t="s">
        <v>1397</v>
      </c>
      <c r="Y309" s="466" t="s">
        <v>1398</v>
      </c>
      <c r="Z309" s="466"/>
      <c r="AA309" s="466"/>
      <c r="AB309" s="465"/>
      <c r="AC309" s="613"/>
      <c r="AD309" s="613"/>
      <c r="AE309" s="607"/>
      <c r="AF309" s="607"/>
      <c r="AG309" s="613" t="s">
        <v>1391</v>
      </c>
      <c r="AH309" s="1192">
        <f>O309*T309*W309</f>
        <v>75492000</v>
      </c>
      <c r="AI309" s="1192"/>
      <c r="AJ309" s="1192"/>
      <c r="AK309" s="1193"/>
      <c r="AM309" s="879"/>
      <c r="AN309" s="880"/>
      <c r="AO309" s="889"/>
      <c r="AP309" s="894"/>
      <c r="AQ309" s="862"/>
      <c r="AR309" s="867"/>
    </row>
    <row r="310" spans="1:44" s="55" customFormat="1" ht="18.95" customHeight="1">
      <c r="A310" s="1154"/>
      <c r="B310" s="1151"/>
      <c r="C310" s="1169"/>
      <c r="D310" s="964"/>
      <c r="E310" s="964"/>
      <c r="F310" s="964"/>
      <c r="G310" s="1238" t="s">
        <v>1429</v>
      </c>
      <c r="H310" s="1239"/>
      <c r="I310" s="1239"/>
      <c r="J310" s="1239"/>
      <c r="K310" s="1239"/>
      <c r="L310" s="1239"/>
      <c r="M310" s="1239"/>
      <c r="N310" s="468" t="s">
        <v>1401</v>
      </c>
      <c r="O310" s="1463">
        <v>2829000</v>
      </c>
      <c r="P310" s="1463"/>
      <c r="Q310" s="1463"/>
      <c r="R310" s="469" t="s">
        <v>1390</v>
      </c>
      <c r="S310" s="469" t="s">
        <v>1412</v>
      </c>
      <c r="T310" s="469">
        <v>3</v>
      </c>
      <c r="U310" s="469" t="s">
        <v>1397</v>
      </c>
      <c r="V310" s="470" t="s">
        <v>1398</v>
      </c>
      <c r="W310" s="470"/>
      <c r="X310" s="470"/>
      <c r="Y310" s="470"/>
      <c r="Z310" s="470"/>
      <c r="AA310" s="470"/>
      <c r="AB310" s="469"/>
      <c r="AC310" s="469"/>
      <c r="AD310" s="469"/>
      <c r="AE310" s="470"/>
      <c r="AF310" s="470"/>
      <c r="AG310" s="469" t="s">
        <v>1391</v>
      </c>
      <c r="AH310" s="1242">
        <f>O310*T310</f>
        <v>8487000</v>
      </c>
      <c r="AI310" s="1242"/>
      <c r="AJ310" s="1242"/>
      <c r="AK310" s="1243"/>
      <c r="AM310" s="879"/>
      <c r="AN310" s="880"/>
      <c r="AO310" s="889"/>
      <c r="AP310" s="894"/>
      <c r="AQ310" s="862"/>
      <c r="AR310" s="867"/>
    </row>
    <row r="311" spans="1:44" s="55" customFormat="1" ht="18.95" customHeight="1">
      <c r="A311" s="1154"/>
      <c r="B311" s="1151"/>
      <c r="C311" s="1169"/>
      <c r="D311" s="964"/>
      <c r="E311" s="964"/>
      <c r="F311" s="964"/>
      <c r="G311" s="1460" t="s">
        <v>1430</v>
      </c>
      <c r="H311" s="1461"/>
      <c r="I311" s="1461"/>
      <c r="J311" s="1461"/>
      <c r="K311" s="1461"/>
      <c r="L311" s="1461"/>
      <c r="M311" s="1461"/>
      <c r="N311" s="655" t="s">
        <v>1401</v>
      </c>
      <c r="O311" s="1184">
        <v>2097000</v>
      </c>
      <c r="P311" s="1184"/>
      <c r="Q311" s="1184"/>
      <c r="R311" s="656" t="s">
        <v>1390</v>
      </c>
      <c r="S311" s="656" t="s">
        <v>68</v>
      </c>
      <c r="T311" s="656">
        <v>3</v>
      </c>
      <c r="U311" s="656" t="s">
        <v>1397</v>
      </c>
      <c r="V311" s="657" t="s">
        <v>1398</v>
      </c>
      <c r="W311" s="656"/>
      <c r="X311" s="1462"/>
      <c r="Y311" s="1462"/>
      <c r="Z311" s="1462"/>
      <c r="AA311" s="1462"/>
      <c r="AB311" s="656"/>
      <c r="AC311" s="656"/>
      <c r="AD311" s="656"/>
      <c r="AE311" s="658"/>
      <c r="AF311" s="658"/>
      <c r="AG311" s="656" t="s">
        <v>1391</v>
      </c>
      <c r="AH311" s="1242">
        <f>O311*T311</f>
        <v>6291000</v>
      </c>
      <c r="AI311" s="1242"/>
      <c r="AJ311" s="1242"/>
      <c r="AK311" s="1243"/>
      <c r="AM311" s="879"/>
      <c r="AN311" s="880"/>
      <c r="AO311" s="889"/>
      <c r="AP311" s="894"/>
      <c r="AQ311" s="862"/>
      <c r="AR311" s="867"/>
    </row>
    <row r="312" spans="1:44" s="55" customFormat="1" ht="18.95" customHeight="1" thickBot="1">
      <c r="A312" s="1154"/>
      <c r="B312" s="1151"/>
      <c r="C312" s="1169"/>
      <c r="D312" s="964"/>
      <c r="E312" s="964"/>
      <c r="F312" s="964"/>
      <c r="G312" s="1447" t="s">
        <v>1392</v>
      </c>
      <c r="H312" s="1448"/>
      <c r="I312" s="1448"/>
      <c r="J312" s="1448"/>
      <c r="K312" s="1448"/>
      <c r="L312" s="1448"/>
      <c r="M312" s="1448"/>
      <c r="N312" s="1448"/>
      <c r="O312" s="659"/>
      <c r="P312" s="659"/>
      <c r="Q312" s="659"/>
      <c r="R312" s="660"/>
      <c r="S312" s="660"/>
      <c r="T312" s="660"/>
      <c r="U312" s="659"/>
      <c r="V312" s="659"/>
      <c r="W312" s="660"/>
      <c r="X312" s="661"/>
      <c r="Y312" s="659"/>
      <c r="Z312" s="659"/>
      <c r="AA312" s="659"/>
      <c r="AB312" s="660"/>
      <c r="AC312" s="518"/>
      <c r="AD312" s="518"/>
      <c r="AE312" s="518"/>
      <c r="AF312" s="519"/>
      <c r="AG312" s="1449">
        <f>SUM(AG308,AG295,AG285,AG277,AG270,AG263,AG256,AG249,AG242)</f>
        <v>1532154000</v>
      </c>
      <c r="AH312" s="1449"/>
      <c r="AI312" s="1449"/>
      <c r="AJ312" s="1449"/>
      <c r="AK312" s="1450"/>
      <c r="AM312" s="879"/>
      <c r="AN312" s="880"/>
      <c r="AO312" s="889"/>
      <c r="AP312" s="894"/>
      <c r="AQ312" s="862"/>
      <c r="AR312" s="867"/>
    </row>
    <row r="313" spans="1:44" s="55" customFormat="1" ht="18.95" customHeight="1">
      <c r="A313" s="1154"/>
      <c r="B313" s="1151"/>
      <c r="C313" s="1169"/>
      <c r="D313" s="964"/>
      <c r="E313" s="964"/>
      <c r="F313" s="964"/>
      <c r="G313" s="1456" t="s">
        <v>1431</v>
      </c>
      <c r="H313" s="1457"/>
      <c r="I313" s="1457"/>
      <c r="J313" s="1457"/>
      <c r="K313" s="1457"/>
      <c r="L313" s="1457"/>
      <c r="M313" s="1457"/>
      <c r="N313" s="1457"/>
      <c r="O313" s="1457"/>
      <c r="P313" s="1457"/>
      <c r="Q313" s="1457"/>
      <c r="R313" s="593"/>
      <c r="S313" s="593"/>
      <c r="T313" s="593"/>
      <c r="U313" s="594"/>
      <c r="V313" s="595"/>
      <c r="W313" s="596"/>
      <c r="X313" s="597"/>
      <c r="Y313" s="595"/>
      <c r="Z313" s="595"/>
      <c r="AA313" s="595"/>
      <c r="AB313" s="596"/>
      <c r="AC313" s="596"/>
      <c r="AD313" s="596"/>
      <c r="AE313" s="596"/>
      <c r="AF313" s="598"/>
      <c r="AG313" s="1458">
        <f>SUM(AH314:AK315)</f>
        <v>302000</v>
      </c>
      <c r="AH313" s="1458"/>
      <c r="AI313" s="1458"/>
      <c r="AJ313" s="1458"/>
      <c r="AK313" s="1459"/>
      <c r="AM313" s="879"/>
      <c r="AN313" s="880"/>
      <c r="AO313" s="889"/>
      <c r="AP313" s="894"/>
      <c r="AQ313" s="862"/>
      <c r="AR313" s="867"/>
    </row>
    <row r="314" spans="1:44" s="55" customFormat="1" ht="18.95" customHeight="1">
      <c r="A314" s="1154"/>
      <c r="B314" s="1151"/>
      <c r="C314" s="1169"/>
      <c r="D314" s="964"/>
      <c r="E314" s="964"/>
      <c r="F314" s="964"/>
      <c r="G314" s="1188" t="s">
        <v>1395</v>
      </c>
      <c r="H314" s="1189"/>
      <c r="I314" s="1189"/>
      <c r="J314" s="1189"/>
      <c r="K314" s="1189"/>
      <c r="L314" s="1189"/>
      <c r="M314" s="1189"/>
      <c r="N314" s="592" t="s">
        <v>1401</v>
      </c>
      <c r="O314" s="1190">
        <v>92000</v>
      </c>
      <c r="P314" s="1190"/>
      <c r="Q314" s="1190"/>
      <c r="R314" s="465" t="s">
        <v>1390</v>
      </c>
      <c r="S314" s="465" t="s">
        <v>68</v>
      </c>
      <c r="T314" s="465">
        <v>1</v>
      </c>
      <c r="U314" s="466" t="s">
        <v>1404</v>
      </c>
      <c r="V314" s="466" t="s">
        <v>1398</v>
      </c>
      <c r="W314" s="465"/>
      <c r="X314" s="464"/>
      <c r="Y314" s="1191"/>
      <c r="Z314" s="1191"/>
      <c r="AA314" s="1191"/>
      <c r="AB314" s="613"/>
      <c r="AC314" s="613"/>
      <c r="AD314" s="613"/>
      <c r="AE314" s="613"/>
      <c r="AF314" s="615"/>
      <c r="AG314" s="613" t="s">
        <v>1391</v>
      </c>
      <c r="AH314" s="1192">
        <f>O314*T314</f>
        <v>92000</v>
      </c>
      <c r="AI314" s="1192"/>
      <c r="AJ314" s="1192"/>
      <c r="AK314" s="1193"/>
      <c r="AM314" s="879"/>
      <c r="AN314" s="880"/>
      <c r="AO314" s="889">
        <v>49920</v>
      </c>
      <c r="AP314" s="894"/>
      <c r="AQ314" s="862">
        <v>42080</v>
      </c>
      <c r="AR314" s="867"/>
    </row>
    <row r="315" spans="1:44" s="55" customFormat="1" ht="18.95" customHeight="1">
      <c r="A315" s="1154"/>
      <c r="B315" s="1151"/>
      <c r="C315" s="1169"/>
      <c r="D315" s="964"/>
      <c r="E315" s="964"/>
      <c r="F315" s="964"/>
      <c r="G315" s="1451" t="s">
        <v>1432</v>
      </c>
      <c r="H315" s="1452"/>
      <c r="I315" s="1452"/>
      <c r="J315" s="1452"/>
      <c r="K315" s="1452"/>
      <c r="L315" s="1452"/>
      <c r="M315" s="1452"/>
      <c r="N315" s="509" t="s">
        <v>1401</v>
      </c>
      <c r="O315" s="1190">
        <v>42000</v>
      </c>
      <c r="P315" s="1190"/>
      <c r="Q315" s="1190"/>
      <c r="R315" s="510" t="s">
        <v>1390</v>
      </c>
      <c r="S315" s="510" t="s">
        <v>68</v>
      </c>
      <c r="T315" s="510">
        <v>5</v>
      </c>
      <c r="U315" s="511" t="s">
        <v>1404</v>
      </c>
      <c r="V315" s="511" t="s">
        <v>1398</v>
      </c>
      <c r="W315" s="510"/>
      <c r="X315" s="509"/>
      <c r="Y315" s="1453"/>
      <c r="Z315" s="1453"/>
      <c r="AA315" s="1453"/>
      <c r="AB315" s="617"/>
      <c r="AC315" s="617"/>
      <c r="AD315" s="617"/>
      <c r="AE315" s="617"/>
      <c r="AF315" s="618"/>
      <c r="AG315" s="617" t="s">
        <v>1391</v>
      </c>
      <c r="AH315" s="1454">
        <f>O315*T315</f>
        <v>210000</v>
      </c>
      <c r="AI315" s="1454"/>
      <c r="AJ315" s="1454"/>
      <c r="AK315" s="1455"/>
      <c r="AM315" s="879"/>
      <c r="AN315" s="880">
        <v>210000</v>
      </c>
      <c r="AO315" s="889"/>
      <c r="AP315" s="894"/>
      <c r="AQ315" s="862"/>
      <c r="AR315" s="867" t="s">
        <v>1594</v>
      </c>
    </row>
    <row r="316" spans="1:44" s="55" customFormat="1" ht="18.95" customHeight="1">
      <c r="A316" s="1154"/>
      <c r="B316" s="1151"/>
      <c r="C316" s="1169"/>
      <c r="D316" s="964"/>
      <c r="E316" s="964"/>
      <c r="F316" s="964"/>
      <c r="G316" s="1456" t="s">
        <v>1433</v>
      </c>
      <c r="H316" s="1457"/>
      <c r="I316" s="1457"/>
      <c r="J316" s="1457"/>
      <c r="K316" s="1457"/>
      <c r="L316" s="1457"/>
      <c r="M316" s="1457"/>
      <c r="N316" s="1457"/>
      <c r="O316" s="1457"/>
      <c r="P316" s="1457"/>
      <c r="Q316" s="1457"/>
      <c r="R316" s="593"/>
      <c r="S316" s="593"/>
      <c r="T316" s="593"/>
      <c r="U316" s="594"/>
      <c r="V316" s="595"/>
      <c r="W316" s="596"/>
      <c r="X316" s="597"/>
      <c r="Y316" s="595"/>
      <c r="Z316" s="595"/>
      <c r="AA316" s="595"/>
      <c r="AB316" s="596"/>
      <c r="AC316" s="596"/>
      <c r="AD316" s="596"/>
      <c r="AE316" s="596"/>
      <c r="AF316" s="598"/>
      <c r="AG316" s="1458">
        <f>SUM(AH317:AK318)</f>
        <v>4623000</v>
      </c>
      <c r="AH316" s="1458"/>
      <c r="AI316" s="1458"/>
      <c r="AJ316" s="1458"/>
      <c r="AK316" s="1459"/>
      <c r="AM316" s="879"/>
      <c r="AN316" s="880"/>
      <c r="AO316" s="889"/>
      <c r="AP316" s="894"/>
      <c r="AQ316" s="862"/>
      <c r="AR316" s="867"/>
    </row>
    <row r="317" spans="1:44" s="55" customFormat="1" ht="18.95" customHeight="1">
      <c r="A317" s="1154"/>
      <c r="B317" s="1151"/>
      <c r="C317" s="1169"/>
      <c r="D317" s="964"/>
      <c r="E317" s="964"/>
      <c r="F317" s="964"/>
      <c r="G317" s="1188" t="s">
        <v>1389</v>
      </c>
      <c r="H317" s="1189"/>
      <c r="I317" s="1189"/>
      <c r="J317" s="1189"/>
      <c r="K317" s="1189"/>
      <c r="L317" s="1189"/>
      <c r="M317" s="1189"/>
      <c r="N317" s="592" t="s">
        <v>1401</v>
      </c>
      <c r="O317" s="1190">
        <v>255750</v>
      </c>
      <c r="P317" s="1190"/>
      <c r="Q317" s="1190"/>
      <c r="R317" s="465" t="s">
        <v>1390</v>
      </c>
      <c r="S317" s="465" t="s">
        <v>68</v>
      </c>
      <c r="T317" s="465">
        <v>4</v>
      </c>
      <c r="U317" s="466" t="s">
        <v>1404</v>
      </c>
      <c r="V317" s="466" t="s">
        <v>1398</v>
      </c>
      <c r="W317" s="465"/>
      <c r="X317" s="464"/>
      <c r="Y317" s="1191"/>
      <c r="Z317" s="1191"/>
      <c r="AA317" s="1191"/>
      <c r="AB317" s="613"/>
      <c r="AC317" s="613"/>
      <c r="AD317" s="613"/>
      <c r="AE317" s="613"/>
      <c r="AF317" s="615"/>
      <c r="AG317" s="613" t="s">
        <v>1391</v>
      </c>
      <c r="AH317" s="1192">
        <f>O317*T317</f>
        <v>1023000</v>
      </c>
      <c r="AI317" s="1192"/>
      <c r="AJ317" s="1192"/>
      <c r="AK317" s="1193"/>
      <c r="AM317" s="879"/>
      <c r="AN317" s="880"/>
      <c r="AO317" s="889"/>
      <c r="AP317" s="894"/>
      <c r="AQ317" s="862"/>
      <c r="AR317" s="867"/>
    </row>
    <row r="318" spans="1:44" s="55" customFormat="1" ht="18.95" customHeight="1">
      <c r="A318" s="1154"/>
      <c r="B318" s="1151"/>
      <c r="C318" s="1169"/>
      <c r="D318" s="964"/>
      <c r="E318" s="964"/>
      <c r="F318" s="964"/>
      <c r="G318" s="1451" t="s">
        <v>1434</v>
      </c>
      <c r="H318" s="1452"/>
      <c r="I318" s="1452"/>
      <c r="J318" s="1452"/>
      <c r="K318" s="1452"/>
      <c r="L318" s="1452"/>
      <c r="M318" s="1452"/>
      <c r="N318" s="509" t="s">
        <v>1401</v>
      </c>
      <c r="O318" s="1190">
        <v>3600000</v>
      </c>
      <c r="P318" s="1190"/>
      <c r="Q318" s="1190"/>
      <c r="R318" s="510" t="s">
        <v>1390</v>
      </c>
      <c r="S318" s="510" t="s">
        <v>68</v>
      </c>
      <c r="T318" s="510">
        <v>1</v>
      </c>
      <c r="U318" s="511" t="s">
        <v>1404</v>
      </c>
      <c r="V318" s="511" t="s">
        <v>1398</v>
      </c>
      <c r="W318" s="510"/>
      <c r="X318" s="509"/>
      <c r="Y318" s="1453"/>
      <c r="Z318" s="1453"/>
      <c r="AA318" s="1453"/>
      <c r="AB318" s="617"/>
      <c r="AC318" s="617"/>
      <c r="AD318" s="617"/>
      <c r="AE318" s="617"/>
      <c r="AF318" s="618"/>
      <c r="AG318" s="617" t="s">
        <v>1391</v>
      </c>
      <c r="AH318" s="1454">
        <f>O318*T318</f>
        <v>3600000</v>
      </c>
      <c r="AI318" s="1454"/>
      <c r="AJ318" s="1454"/>
      <c r="AK318" s="1455"/>
      <c r="AM318" s="879"/>
      <c r="AN318" s="880"/>
      <c r="AO318" s="889"/>
      <c r="AP318" s="894"/>
      <c r="AQ318" s="862"/>
      <c r="AR318" s="867"/>
    </row>
    <row r="319" spans="1:44" s="55" customFormat="1" ht="18.95" customHeight="1">
      <c r="A319" s="1154"/>
      <c r="B319" s="1151"/>
      <c r="C319" s="1169"/>
      <c r="D319" s="964"/>
      <c r="E319" s="964"/>
      <c r="F319" s="964"/>
      <c r="G319" s="1178" t="s">
        <v>1435</v>
      </c>
      <c r="H319" s="1179"/>
      <c r="I319" s="1179"/>
      <c r="J319" s="1179"/>
      <c r="K319" s="1179"/>
      <c r="L319" s="1179"/>
      <c r="M319" s="1179"/>
      <c r="N319" s="1179"/>
      <c r="O319" s="1179"/>
      <c r="P319" s="1179"/>
      <c r="Q319" s="1179"/>
      <c r="R319" s="652"/>
      <c r="S319" s="652"/>
      <c r="T319" s="652"/>
      <c r="U319" s="653"/>
      <c r="V319" s="662"/>
      <c r="W319" s="663"/>
      <c r="X319" s="664"/>
      <c r="Y319" s="662"/>
      <c r="Z319" s="662"/>
      <c r="AA319" s="662"/>
      <c r="AB319" s="663"/>
      <c r="AC319" s="663"/>
      <c r="AD319" s="663"/>
      <c r="AE319" s="663"/>
      <c r="AF319" s="665"/>
      <c r="AG319" s="1180">
        <f>SUM(AH320:AK320)</f>
        <v>0</v>
      </c>
      <c r="AH319" s="1180"/>
      <c r="AI319" s="1180"/>
      <c r="AJ319" s="1180"/>
      <c r="AK319" s="1181"/>
      <c r="AM319" s="879"/>
      <c r="AN319" s="880"/>
      <c r="AO319" s="889"/>
      <c r="AP319" s="894"/>
      <c r="AQ319" s="862"/>
      <c r="AR319" s="867"/>
    </row>
    <row r="320" spans="1:44" s="55" customFormat="1" ht="18.95" customHeight="1">
      <c r="A320" s="1154"/>
      <c r="B320" s="1151"/>
      <c r="C320" s="1169"/>
      <c r="D320" s="964"/>
      <c r="E320" s="964"/>
      <c r="F320" s="964"/>
      <c r="G320" s="1182"/>
      <c r="H320" s="1183"/>
      <c r="I320" s="1183"/>
      <c r="J320" s="1183"/>
      <c r="K320" s="1183"/>
      <c r="L320" s="1183"/>
      <c r="M320" s="1183"/>
      <c r="N320" s="666"/>
      <c r="O320" s="1184"/>
      <c r="P320" s="1184"/>
      <c r="Q320" s="1184"/>
      <c r="R320" s="667"/>
      <c r="S320" s="667"/>
      <c r="T320" s="668"/>
      <c r="U320" s="669"/>
      <c r="V320" s="669"/>
      <c r="W320" s="670"/>
      <c r="X320" s="671"/>
      <c r="Y320" s="1185"/>
      <c r="Z320" s="1185"/>
      <c r="AA320" s="1185"/>
      <c r="AB320" s="668"/>
      <c r="AC320" s="490"/>
      <c r="AD320" s="490"/>
      <c r="AE320" s="490"/>
      <c r="AF320" s="672"/>
      <c r="AG320" s="490"/>
      <c r="AH320" s="1186"/>
      <c r="AI320" s="1186"/>
      <c r="AJ320" s="1186"/>
      <c r="AK320" s="1187"/>
      <c r="AM320" s="879"/>
      <c r="AN320" s="880"/>
      <c r="AO320" s="889"/>
      <c r="AP320" s="894"/>
      <c r="AQ320" s="862"/>
      <c r="AR320" s="867"/>
    </row>
    <row r="321" spans="1:44" s="55" customFormat="1" ht="18.95" customHeight="1" thickBot="1">
      <c r="A321" s="1175"/>
      <c r="B321" s="1174"/>
      <c r="C321" s="1173"/>
      <c r="D321" s="984"/>
      <c r="E321" s="984"/>
      <c r="F321" s="984"/>
      <c r="G321" s="1447" t="s">
        <v>1392</v>
      </c>
      <c r="H321" s="1448"/>
      <c r="I321" s="1448"/>
      <c r="J321" s="1448"/>
      <c r="K321" s="1448"/>
      <c r="L321" s="1448"/>
      <c r="M321" s="1448"/>
      <c r="N321" s="1448"/>
      <c r="O321" s="659"/>
      <c r="P321" s="659"/>
      <c r="Q321" s="659"/>
      <c r="R321" s="660"/>
      <c r="S321" s="660"/>
      <c r="T321" s="660"/>
      <c r="U321" s="659"/>
      <c r="V321" s="659"/>
      <c r="W321" s="660"/>
      <c r="X321" s="661"/>
      <c r="Y321" s="659"/>
      <c r="Z321" s="659"/>
      <c r="AA321" s="659"/>
      <c r="AB321" s="660"/>
      <c r="AC321" s="518"/>
      <c r="AD321" s="518"/>
      <c r="AE321" s="518"/>
      <c r="AF321" s="519"/>
      <c r="AG321" s="1449">
        <f>AG316+AG319+AG313</f>
        <v>4925000</v>
      </c>
      <c r="AH321" s="1449"/>
      <c r="AI321" s="1449"/>
      <c r="AJ321" s="1449"/>
      <c r="AK321" s="1450"/>
      <c r="AM321" s="879"/>
      <c r="AN321" s="880"/>
      <c r="AO321" s="889"/>
      <c r="AP321" s="894"/>
      <c r="AQ321" s="862"/>
      <c r="AR321" s="867"/>
    </row>
    <row r="322" spans="1:44" s="55" customFormat="1" ht="18.95" customHeight="1">
      <c r="A322" s="1154" t="s">
        <v>119</v>
      </c>
      <c r="B322" s="1705" t="s">
        <v>1437</v>
      </c>
      <c r="C322" s="1359" t="s">
        <v>1438</v>
      </c>
      <c r="D322" s="1362">
        <f>ROUNDUP(AG337,-3)</f>
        <v>17866000</v>
      </c>
      <c r="E322" s="1362">
        <v>21088000</v>
      </c>
      <c r="F322" s="1362">
        <f>D322-E322</f>
        <v>-3222000</v>
      </c>
      <c r="G322" s="1291" t="s">
        <v>1439</v>
      </c>
      <c r="H322" s="1292"/>
      <c r="I322" s="1292"/>
      <c r="J322" s="1292"/>
      <c r="K322" s="1292"/>
      <c r="L322" s="1292"/>
      <c r="M322" s="1292"/>
      <c r="N322" s="1292"/>
      <c r="O322" s="1292"/>
      <c r="P322" s="1292"/>
      <c r="Q322" s="1292"/>
      <c r="R322" s="673"/>
      <c r="S322" s="673"/>
      <c r="T322" s="673"/>
      <c r="U322" s="674"/>
      <c r="V322" s="674"/>
      <c r="W322" s="673"/>
      <c r="X322" s="675"/>
      <c r="Y322" s="674"/>
      <c r="Z322" s="674"/>
      <c r="AA322" s="674"/>
      <c r="AB322" s="673"/>
      <c r="AC322" s="673"/>
      <c r="AD322" s="673"/>
      <c r="AE322" s="673"/>
      <c r="AF322" s="676"/>
      <c r="AG322" s="1343">
        <f>SUM(AH323:AK324)</f>
        <v>400000</v>
      </c>
      <c r="AH322" s="1343"/>
      <c r="AI322" s="1343"/>
      <c r="AJ322" s="1343"/>
      <c r="AK322" s="1344"/>
      <c r="AM322" s="879"/>
      <c r="AN322" s="880">
        <v>300000</v>
      </c>
      <c r="AO322" s="889"/>
      <c r="AP322" s="894"/>
      <c r="AQ322" s="862"/>
      <c r="AR322" s="867"/>
    </row>
    <row r="323" spans="1:44" s="55" customFormat="1" ht="18.95" customHeight="1">
      <c r="A323" s="1154"/>
      <c r="B323" s="1705"/>
      <c r="C323" s="1359"/>
      <c r="D323" s="1362"/>
      <c r="E323" s="1362"/>
      <c r="F323" s="1362"/>
      <c r="G323" s="1188" t="s">
        <v>1440</v>
      </c>
      <c r="H323" s="1189"/>
      <c r="I323" s="1189"/>
      <c r="J323" s="1189"/>
      <c r="K323" s="1189"/>
      <c r="L323" s="1189"/>
      <c r="M323" s="1189"/>
      <c r="N323" s="592" t="s">
        <v>1401</v>
      </c>
      <c r="O323" s="1240">
        <v>300000</v>
      </c>
      <c r="P323" s="1240"/>
      <c r="Q323" s="1240"/>
      <c r="R323" s="606" t="s">
        <v>1390</v>
      </c>
      <c r="S323" s="606" t="s">
        <v>68</v>
      </c>
      <c r="T323" s="465">
        <v>1</v>
      </c>
      <c r="U323" s="466" t="s">
        <v>1404</v>
      </c>
      <c r="V323" s="466" t="s">
        <v>1398</v>
      </c>
      <c r="W323" s="465"/>
      <c r="X323" s="464"/>
      <c r="Y323" s="1349"/>
      <c r="Z323" s="1349"/>
      <c r="AA323" s="1349"/>
      <c r="AB323" s="465"/>
      <c r="AC323" s="465"/>
      <c r="AD323" s="465"/>
      <c r="AE323" s="465"/>
      <c r="AF323" s="467"/>
      <c r="AG323" s="465" t="s">
        <v>1391</v>
      </c>
      <c r="AH323" s="1326">
        <f>O323*T323</f>
        <v>300000</v>
      </c>
      <c r="AI323" s="1326"/>
      <c r="AJ323" s="1326"/>
      <c r="AK323" s="1327"/>
      <c r="AM323" s="879"/>
      <c r="AN323" s="880">
        <v>100000</v>
      </c>
      <c r="AO323" s="889"/>
      <c r="AP323" s="894"/>
      <c r="AQ323" s="862"/>
      <c r="AR323" s="867" t="s">
        <v>1593</v>
      </c>
    </row>
    <row r="324" spans="1:44" s="55" customFormat="1" ht="18.95" customHeight="1">
      <c r="A324" s="1154"/>
      <c r="B324" s="1705"/>
      <c r="C324" s="1359"/>
      <c r="D324" s="1362"/>
      <c r="E324" s="1362"/>
      <c r="F324" s="1362"/>
      <c r="G324" s="1188" t="s">
        <v>1441</v>
      </c>
      <c r="H324" s="1189"/>
      <c r="I324" s="1189"/>
      <c r="J324" s="1189"/>
      <c r="K324" s="1189"/>
      <c r="L324" s="1189"/>
      <c r="M324" s="1189"/>
      <c r="N324" s="592" t="s">
        <v>1401</v>
      </c>
      <c r="O324" s="1240">
        <v>100000</v>
      </c>
      <c r="P324" s="1240"/>
      <c r="Q324" s="1240"/>
      <c r="R324" s="606" t="s">
        <v>1390</v>
      </c>
      <c r="S324" s="606" t="s">
        <v>68</v>
      </c>
      <c r="T324" s="465">
        <v>1</v>
      </c>
      <c r="U324" s="466" t="s">
        <v>1404</v>
      </c>
      <c r="V324" s="466" t="s">
        <v>1398</v>
      </c>
      <c r="W324" s="465"/>
      <c r="X324" s="464"/>
      <c r="Y324" s="1349"/>
      <c r="Z324" s="1349"/>
      <c r="AA324" s="1349"/>
      <c r="AB324" s="465"/>
      <c r="AC324" s="465"/>
      <c r="AD324" s="465"/>
      <c r="AE324" s="465"/>
      <c r="AF324" s="467"/>
      <c r="AG324" s="465" t="s">
        <v>1391</v>
      </c>
      <c r="AH324" s="1326">
        <f>O324*T324</f>
        <v>100000</v>
      </c>
      <c r="AI324" s="1326"/>
      <c r="AJ324" s="1326"/>
      <c r="AK324" s="1327"/>
      <c r="AM324" s="879"/>
      <c r="AN324" s="880"/>
      <c r="AO324" s="889"/>
      <c r="AP324" s="894"/>
      <c r="AQ324" s="862"/>
      <c r="AR324" s="867" t="s">
        <v>1592</v>
      </c>
    </row>
    <row r="325" spans="1:44" s="55" customFormat="1" ht="18.95" customHeight="1">
      <c r="A325" s="1154"/>
      <c r="B325" s="1705"/>
      <c r="C325" s="1359"/>
      <c r="D325" s="1362"/>
      <c r="E325" s="1362"/>
      <c r="F325" s="1362"/>
      <c r="G325" s="1351" t="s">
        <v>1442</v>
      </c>
      <c r="H325" s="1352"/>
      <c r="I325" s="1352"/>
      <c r="J325" s="1352"/>
      <c r="K325" s="1352"/>
      <c r="L325" s="1352"/>
      <c r="M325" s="1352"/>
      <c r="N325" s="1352"/>
      <c r="O325" s="1352"/>
      <c r="P325" s="1352"/>
      <c r="Q325" s="1352"/>
      <c r="R325" s="677"/>
      <c r="S325" s="677"/>
      <c r="T325" s="678"/>
      <c r="U325" s="679"/>
      <c r="V325" s="679"/>
      <c r="W325" s="678"/>
      <c r="X325" s="680"/>
      <c r="Y325" s="679"/>
      <c r="Z325" s="679"/>
      <c r="AA325" s="679"/>
      <c r="AB325" s="678"/>
      <c r="AC325" s="678"/>
      <c r="AD325" s="678"/>
      <c r="AE325" s="678"/>
      <c r="AF325" s="681"/>
      <c r="AG325" s="1440">
        <f>SUM(AH326:AK330)</f>
        <v>8730420</v>
      </c>
      <c r="AH325" s="1440"/>
      <c r="AI325" s="1440"/>
      <c r="AJ325" s="1440"/>
      <c r="AK325" s="1441"/>
      <c r="AM325" s="879"/>
      <c r="AN325" s="880"/>
      <c r="AO325" s="889"/>
      <c r="AP325" s="894"/>
      <c r="AQ325" s="862"/>
      <c r="AR325" s="867"/>
    </row>
    <row r="326" spans="1:44" s="55" customFormat="1" ht="18.95" customHeight="1">
      <c r="A326" s="1154"/>
      <c r="B326" s="1705"/>
      <c r="C326" s="1359"/>
      <c r="D326" s="1362"/>
      <c r="E326" s="1362"/>
      <c r="F326" s="1362"/>
      <c r="G326" s="1238" t="s">
        <v>1443</v>
      </c>
      <c r="H326" s="1239"/>
      <c r="I326" s="1239"/>
      <c r="J326" s="1239"/>
      <c r="K326" s="1239"/>
      <c r="L326" s="1239"/>
      <c r="M326" s="1239"/>
      <c r="N326" s="468" t="s">
        <v>1401</v>
      </c>
      <c r="O326" s="1240">
        <v>215640</v>
      </c>
      <c r="P326" s="1240"/>
      <c r="Q326" s="1240"/>
      <c r="R326" s="469" t="s">
        <v>12</v>
      </c>
      <c r="S326" s="469" t="s">
        <v>68</v>
      </c>
      <c r="T326" s="469">
        <v>3</v>
      </c>
      <c r="U326" s="466" t="s">
        <v>1397</v>
      </c>
      <c r="V326" s="470" t="s">
        <v>1398</v>
      </c>
      <c r="W326" s="469"/>
      <c r="X326" s="468"/>
      <c r="Y326" s="1241"/>
      <c r="Z326" s="1241"/>
      <c r="AA326" s="1241"/>
      <c r="AB326" s="469"/>
      <c r="AC326" s="469"/>
      <c r="AD326" s="469"/>
      <c r="AE326" s="469"/>
      <c r="AF326" s="471"/>
      <c r="AG326" s="469" t="s">
        <v>1391</v>
      </c>
      <c r="AH326" s="1242">
        <f>O326*T326</f>
        <v>646920</v>
      </c>
      <c r="AI326" s="1242"/>
      <c r="AJ326" s="1242"/>
      <c r="AK326" s="1243"/>
      <c r="AM326" s="879"/>
      <c r="AN326" s="880"/>
      <c r="AO326" s="889"/>
      <c r="AP326" s="894"/>
      <c r="AQ326" s="862">
        <v>646920</v>
      </c>
      <c r="AR326" s="867"/>
    </row>
    <row r="327" spans="1:44" s="55" customFormat="1" ht="18.95" customHeight="1">
      <c r="A327" s="1154"/>
      <c r="B327" s="1705"/>
      <c r="C327" s="1359"/>
      <c r="D327" s="1362"/>
      <c r="E327" s="1362"/>
      <c r="F327" s="1362"/>
      <c r="G327" s="1238" t="s">
        <v>1444</v>
      </c>
      <c r="H327" s="1239"/>
      <c r="I327" s="1239"/>
      <c r="J327" s="1239"/>
      <c r="K327" s="1239"/>
      <c r="L327" s="1239"/>
      <c r="M327" s="1239"/>
      <c r="N327" s="468" t="s">
        <v>1401</v>
      </c>
      <c r="O327" s="1240">
        <v>155750</v>
      </c>
      <c r="P327" s="1240"/>
      <c r="Q327" s="1240"/>
      <c r="R327" s="469" t="s">
        <v>12</v>
      </c>
      <c r="S327" s="469" t="s">
        <v>68</v>
      </c>
      <c r="T327" s="469">
        <v>2</v>
      </c>
      <c r="U327" s="470" t="s">
        <v>1404</v>
      </c>
      <c r="V327" s="470" t="s">
        <v>1398</v>
      </c>
      <c r="W327" s="469"/>
      <c r="X327" s="468"/>
      <c r="Y327" s="1241"/>
      <c r="Z327" s="1241"/>
      <c r="AA327" s="1241"/>
      <c r="AB327" s="469"/>
      <c r="AC327" s="469"/>
      <c r="AD327" s="469"/>
      <c r="AE327" s="469"/>
      <c r="AF327" s="471"/>
      <c r="AG327" s="469" t="s">
        <v>1391</v>
      </c>
      <c r="AH327" s="1242">
        <f t="shared" ref="AH327:AH329" si="19">O327*T327</f>
        <v>311500</v>
      </c>
      <c r="AI327" s="1242"/>
      <c r="AJ327" s="1242"/>
      <c r="AK327" s="1243"/>
      <c r="AM327" s="879"/>
      <c r="AN327" s="880"/>
      <c r="AO327" s="889"/>
      <c r="AP327" s="894"/>
      <c r="AQ327" s="862">
        <v>311500</v>
      </c>
      <c r="AR327" s="867"/>
    </row>
    <row r="328" spans="1:44" s="55" customFormat="1" ht="18.95" customHeight="1">
      <c r="A328" s="1154"/>
      <c r="B328" s="1705"/>
      <c r="C328" s="1359"/>
      <c r="D328" s="1362"/>
      <c r="E328" s="1362"/>
      <c r="F328" s="1362"/>
      <c r="G328" s="1238" t="s">
        <v>1445</v>
      </c>
      <c r="H328" s="1239"/>
      <c r="I328" s="1239"/>
      <c r="J328" s="1239"/>
      <c r="K328" s="1239"/>
      <c r="L328" s="1239"/>
      <c r="M328" s="1239"/>
      <c r="N328" s="468" t="s">
        <v>1401</v>
      </c>
      <c r="O328" s="1240">
        <v>1495000</v>
      </c>
      <c r="P328" s="1240"/>
      <c r="Q328" s="1240"/>
      <c r="R328" s="469" t="s">
        <v>12</v>
      </c>
      <c r="S328" s="469" t="s">
        <v>68</v>
      </c>
      <c r="T328" s="469">
        <v>4</v>
      </c>
      <c r="U328" s="470" t="s">
        <v>1404</v>
      </c>
      <c r="V328" s="470" t="s">
        <v>1398</v>
      </c>
      <c r="W328" s="469"/>
      <c r="X328" s="468"/>
      <c r="Y328" s="1241"/>
      <c r="Z328" s="1241"/>
      <c r="AA328" s="1241"/>
      <c r="AB328" s="469"/>
      <c r="AC328" s="469"/>
      <c r="AD328" s="469"/>
      <c r="AE328" s="469"/>
      <c r="AF328" s="471"/>
      <c r="AG328" s="469" t="s">
        <v>1391</v>
      </c>
      <c r="AH328" s="1242">
        <f t="shared" si="19"/>
        <v>5980000</v>
      </c>
      <c r="AI328" s="1242"/>
      <c r="AJ328" s="1242"/>
      <c r="AK328" s="1243"/>
      <c r="AM328" s="879"/>
      <c r="AN328" s="880">
        <v>2518300</v>
      </c>
      <c r="AO328" s="889">
        <v>2220000</v>
      </c>
      <c r="AP328" s="894"/>
      <c r="AQ328" s="862">
        <v>1461700</v>
      </c>
      <c r="AR328" s="867" t="s">
        <v>1627</v>
      </c>
    </row>
    <row r="329" spans="1:44" s="55" customFormat="1" ht="18.95" customHeight="1">
      <c r="A329" s="1154"/>
      <c r="B329" s="1705"/>
      <c r="C329" s="1359"/>
      <c r="D329" s="1362"/>
      <c r="E329" s="1362"/>
      <c r="F329" s="1362"/>
      <c r="G329" s="1238" t="s">
        <v>1446</v>
      </c>
      <c r="H329" s="1239"/>
      <c r="I329" s="1239"/>
      <c r="J329" s="1239"/>
      <c r="K329" s="1239"/>
      <c r="L329" s="1239"/>
      <c r="M329" s="1239"/>
      <c r="N329" s="468" t="s">
        <v>1401</v>
      </c>
      <c r="O329" s="1240">
        <v>131000</v>
      </c>
      <c r="P329" s="1240"/>
      <c r="Q329" s="1240"/>
      <c r="R329" s="469" t="s">
        <v>12</v>
      </c>
      <c r="S329" s="469" t="s">
        <v>68</v>
      </c>
      <c r="T329" s="469">
        <v>12</v>
      </c>
      <c r="U329" s="466" t="s">
        <v>1404</v>
      </c>
      <c r="V329" s="470" t="s">
        <v>1398</v>
      </c>
      <c r="W329" s="469"/>
      <c r="X329" s="468"/>
      <c r="Y329" s="1241"/>
      <c r="Z329" s="1241"/>
      <c r="AA329" s="1241"/>
      <c r="AB329" s="469"/>
      <c r="AC329" s="469"/>
      <c r="AD329" s="469"/>
      <c r="AE329" s="469"/>
      <c r="AF329" s="471"/>
      <c r="AG329" s="469" t="s">
        <v>1391</v>
      </c>
      <c r="AH329" s="1242">
        <f t="shared" si="19"/>
        <v>1572000</v>
      </c>
      <c r="AI329" s="1242"/>
      <c r="AJ329" s="1242"/>
      <c r="AK329" s="1243"/>
      <c r="AM329" s="879"/>
      <c r="AN329" s="880">
        <v>82500</v>
      </c>
      <c r="AO329" s="889"/>
      <c r="AP329" s="894"/>
      <c r="AQ329" s="862">
        <v>1402500</v>
      </c>
      <c r="AR329" s="867"/>
    </row>
    <row r="330" spans="1:44" s="55" customFormat="1" ht="18.95" customHeight="1">
      <c r="A330" s="1154"/>
      <c r="B330" s="1705"/>
      <c r="C330" s="1359"/>
      <c r="D330" s="1362"/>
      <c r="E330" s="1362"/>
      <c r="F330" s="1362"/>
      <c r="G330" s="1238" t="s">
        <v>1553</v>
      </c>
      <c r="H330" s="1239"/>
      <c r="I330" s="1239"/>
      <c r="J330" s="1239"/>
      <c r="K330" s="1239"/>
      <c r="L330" s="1239"/>
      <c r="M330" s="1239"/>
      <c r="N330" s="468" t="s">
        <v>1401</v>
      </c>
      <c r="O330" s="1240">
        <v>110000</v>
      </c>
      <c r="P330" s="1240"/>
      <c r="Q330" s="1240"/>
      <c r="R330" s="469" t="s">
        <v>12</v>
      </c>
      <c r="S330" s="469" t="s">
        <v>68</v>
      </c>
      <c r="T330" s="469">
        <v>2</v>
      </c>
      <c r="U330" s="466" t="s">
        <v>1404</v>
      </c>
      <c r="V330" s="470" t="s">
        <v>1398</v>
      </c>
      <c r="W330" s="469"/>
      <c r="X330" s="468"/>
      <c r="Y330" s="1241"/>
      <c r="Z330" s="1241"/>
      <c r="AA330" s="1241"/>
      <c r="AB330" s="469"/>
      <c r="AC330" s="469"/>
      <c r="AD330" s="469"/>
      <c r="AE330" s="469"/>
      <c r="AF330" s="471"/>
      <c r="AG330" s="469" t="s">
        <v>1391</v>
      </c>
      <c r="AH330" s="1242">
        <f t="shared" ref="AH330" si="20">O330*T330</f>
        <v>220000</v>
      </c>
      <c r="AI330" s="1242"/>
      <c r="AJ330" s="1242"/>
      <c r="AK330" s="1243"/>
      <c r="AM330" s="879"/>
      <c r="AN330" s="880">
        <v>110000</v>
      </c>
      <c r="AO330" s="889"/>
      <c r="AP330" s="894"/>
      <c r="AQ330" s="862"/>
      <c r="AR330" s="867"/>
    </row>
    <row r="331" spans="1:44" s="55" customFormat="1" ht="18.95" customHeight="1">
      <c r="A331" s="1154"/>
      <c r="B331" s="1705"/>
      <c r="C331" s="1359"/>
      <c r="D331" s="1362"/>
      <c r="E331" s="1362"/>
      <c r="F331" s="1362"/>
      <c r="G331" s="1351" t="s">
        <v>1447</v>
      </c>
      <c r="H331" s="1352"/>
      <c r="I331" s="1352"/>
      <c r="J331" s="1352"/>
      <c r="K331" s="1352"/>
      <c r="L331" s="1352"/>
      <c r="M331" s="1352"/>
      <c r="N331" s="1352"/>
      <c r="O331" s="1352"/>
      <c r="P331" s="1352"/>
      <c r="Q331" s="1352"/>
      <c r="R331" s="677"/>
      <c r="S331" s="678"/>
      <c r="T331" s="682"/>
      <c r="U331" s="683"/>
      <c r="V331" s="683"/>
      <c r="W331" s="682"/>
      <c r="X331" s="684"/>
      <c r="Y331" s="683"/>
      <c r="Z331" s="683"/>
      <c r="AA331" s="683"/>
      <c r="AB331" s="682"/>
      <c r="AC331" s="682"/>
      <c r="AD331" s="682"/>
      <c r="AE331" s="682"/>
      <c r="AF331" s="685"/>
      <c r="AG331" s="1353">
        <f>SUM(AH332:AK336)</f>
        <v>8734900</v>
      </c>
      <c r="AH331" s="1353"/>
      <c r="AI331" s="1353"/>
      <c r="AJ331" s="1353"/>
      <c r="AK331" s="1354"/>
      <c r="AM331" s="879"/>
      <c r="AN331" s="880"/>
      <c r="AO331" s="889"/>
      <c r="AP331" s="894"/>
      <c r="AQ331" s="862"/>
      <c r="AR331" s="867"/>
    </row>
    <row r="332" spans="1:44" s="55" customFormat="1" ht="18.95" customHeight="1">
      <c r="A332" s="1154"/>
      <c r="B332" s="1705"/>
      <c r="C332" s="1359"/>
      <c r="D332" s="1362"/>
      <c r="E332" s="1362"/>
      <c r="F332" s="1362"/>
      <c r="G332" s="1238" t="s">
        <v>1448</v>
      </c>
      <c r="H332" s="1239"/>
      <c r="I332" s="1239"/>
      <c r="J332" s="1239"/>
      <c r="K332" s="1239"/>
      <c r="L332" s="1239"/>
      <c r="M332" s="1239"/>
      <c r="N332" s="468" t="s">
        <v>1401</v>
      </c>
      <c r="O332" s="1240">
        <v>1070300</v>
      </c>
      <c r="P332" s="1240"/>
      <c r="Q332" s="1240"/>
      <c r="R332" s="469" t="s">
        <v>12</v>
      </c>
      <c r="S332" s="469" t="s">
        <v>68</v>
      </c>
      <c r="T332" s="469">
        <v>4</v>
      </c>
      <c r="U332" s="470" t="s">
        <v>1404</v>
      </c>
      <c r="V332" s="470" t="s">
        <v>1398</v>
      </c>
      <c r="W332" s="469"/>
      <c r="X332" s="468"/>
      <c r="Y332" s="1241"/>
      <c r="Z332" s="1241"/>
      <c r="AA332" s="1241"/>
      <c r="AB332" s="469"/>
      <c r="AC332" s="469"/>
      <c r="AD332" s="469"/>
      <c r="AE332" s="469"/>
      <c r="AF332" s="471"/>
      <c r="AG332" s="469" t="s">
        <v>1391</v>
      </c>
      <c r="AH332" s="1242">
        <f>O332*T332</f>
        <v>4281200</v>
      </c>
      <c r="AI332" s="1242"/>
      <c r="AJ332" s="1242"/>
      <c r="AK332" s="1243"/>
      <c r="AM332" s="879"/>
      <c r="AN332" s="880">
        <v>1070300</v>
      </c>
      <c r="AO332" s="889"/>
      <c r="AP332" s="894"/>
      <c r="AQ332" s="862">
        <v>2140600</v>
      </c>
      <c r="AR332" s="867" t="s">
        <v>1628</v>
      </c>
    </row>
    <row r="333" spans="1:44" s="55" customFormat="1" ht="18.95" customHeight="1">
      <c r="A333" s="1154"/>
      <c r="B333" s="1705"/>
      <c r="C333" s="1359"/>
      <c r="D333" s="1362"/>
      <c r="E333" s="1362"/>
      <c r="F333" s="1362"/>
      <c r="G333" s="1238" t="s">
        <v>1449</v>
      </c>
      <c r="H333" s="1239"/>
      <c r="I333" s="1239"/>
      <c r="J333" s="1239"/>
      <c r="K333" s="1239"/>
      <c r="L333" s="1239"/>
      <c r="M333" s="1239"/>
      <c r="N333" s="468" t="s">
        <v>1401</v>
      </c>
      <c r="O333" s="1240">
        <v>310925</v>
      </c>
      <c r="P333" s="1240"/>
      <c r="Q333" s="1240"/>
      <c r="R333" s="469" t="s">
        <v>12</v>
      </c>
      <c r="S333" s="469" t="s">
        <v>68</v>
      </c>
      <c r="T333" s="465">
        <v>4</v>
      </c>
      <c r="U333" s="466" t="s">
        <v>1404</v>
      </c>
      <c r="V333" s="466" t="s">
        <v>1398</v>
      </c>
      <c r="W333" s="465"/>
      <c r="X333" s="464"/>
      <c r="Y333" s="1349"/>
      <c r="Z333" s="1349"/>
      <c r="AA333" s="1349"/>
      <c r="AB333" s="465"/>
      <c r="AC333" s="465"/>
      <c r="AD333" s="465"/>
      <c r="AE333" s="465"/>
      <c r="AF333" s="467"/>
      <c r="AG333" s="465" t="s">
        <v>1391</v>
      </c>
      <c r="AH333" s="1242">
        <f t="shared" ref="AH333:AH336" si="21">O333*T333</f>
        <v>1243700</v>
      </c>
      <c r="AI333" s="1242"/>
      <c r="AJ333" s="1242"/>
      <c r="AK333" s="1243"/>
      <c r="AM333" s="879"/>
      <c r="AN333" s="880"/>
      <c r="AO333" s="889"/>
      <c r="AP333" s="894"/>
      <c r="AQ333" s="862">
        <v>813700</v>
      </c>
      <c r="AR333" s="867"/>
    </row>
    <row r="334" spans="1:44" s="55" customFormat="1" ht="18.95" customHeight="1">
      <c r="A334" s="1154"/>
      <c r="B334" s="1705"/>
      <c r="C334" s="1359"/>
      <c r="D334" s="1362"/>
      <c r="E334" s="1362"/>
      <c r="F334" s="1362"/>
      <c r="G334" s="1238" t="s">
        <v>1450</v>
      </c>
      <c r="H334" s="1239"/>
      <c r="I334" s="1239"/>
      <c r="J334" s="1239"/>
      <c r="K334" s="1239"/>
      <c r="L334" s="1239"/>
      <c r="M334" s="1239"/>
      <c r="N334" s="468" t="s">
        <v>1401</v>
      </c>
      <c r="O334" s="1240">
        <v>990000</v>
      </c>
      <c r="P334" s="1240"/>
      <c r="Q334" s="1240"/>
      <c r="R334" s="469" t="s">
        <v>12</v>
      </c>
      <c r="S334" s="469" t="s">
        <v>68</v>
      </c>
      <c r="T334" s="469">
        <v>1</v>
      </c>
      <c r="U334" s="470" t="s">
        <v>1404</v>
      </c>
      <c r="V334" s="470" t="s">
        <v>1398</v>
      </c>
      <c r="W334" s="469"/>
      <c r="X334" s="468"/>
      <c r="Y334" s="1241"/>
      <c r="Z334" s="1241"/>
      <c r="AA334" s="1241"/>
      <c r="AB334" s="469"/>
      <c r="AC334" s="469"/>
      <c r="AD334" s="469"/>
      <c r="AE334" s="469"/>
      <c r="AF334" s="471"/>
      <c r="AG334" s="469" t="s">
        <v>1391</v>
      </c>
      <c r="AH334" s="1242">
        <f t="shared" si="21"/>
        <v>990000</v>
      </c>
      <c r="AI334" s="1242"/>
      <c r="AJ334" s="1242"/>
      <c r="AK334" s="1243"/>
      <c r="AM334" s="879"/>
      <c r="AN334" s="880"/>
      <c r="AO334" s="889"/>
      <c r="AP334" s="894"/>
      <c r="AQ334" s="862">
        <v>990000</v>
      </c>
      <c r="AR334" s="867"/>
    </row>
    <row r="335" spans="1:44" s="55" customFormat="1" ht="18.95" customHeight="1">
      <c r="A335" s="1154"/>
      <c r="B335" s="1705"/>
      <c r="C335" s="1359"/>
      <c r="D335" s="1362"/>
      <c r="E335" s="1362"/>
      <c r="F335" s="1362"/>
      <c r="G335" s="1238" t="s">
        <v>1451</v>
      </c>
      <c r="H335" s="1239"/>
      <c r="I335" s="1239"/>
      <c r="J335" s="1239"/>
      <c r="K335" s="1239"/>
      <c r="L335" s="1239"/>
      <c r="M335" s="1239"/>
      <c r="N335" s="468" t="s">
        <v>1401</v>
      </c>
      <c r="O335" s="1240">
        <v>220000</v>
      </c>
      <c r="P335" s="1240"/>
      <c r="Q335" s="1240"/>
      <c r="R335" s="469" t="s">
        <v>12</v>
      </c>
      <c r="S335" s="469" t="s">
        <v>68</v>
      </c>
      <c r="T335" s="469">
        <v>1</v>
      </c>
      <c r="U335" s="470" t="s">
        <v>1404</v>
      </c>
      <c r="V335" s="470" t="s">
        <v>1398</v>
      </c>
      <c r="W335" s="469"/>
      <c r="X335" s="468"/>
      <c r="Y335" s="1241"/>
      <c r="Z335" s="1241"/>
      <c r="AA335" s="1241"/>
      <c r="AB335" s="469"/>
      <c r="AC335" s="469"/>
      <c r="AD335" s="469"/>
      <c r="AE335" s="469"/>
      <c r="AF335" s="471"/>
      <c r="AG335" s="469" t="s">
        <v>1391</v>
      </c>
      <c r="AH335" s="1242">
        <f t="shared" si="21"/>
        <v>220000</v>
      </c>
      <c r="AI335" s="1242"/>
      <c r="AJ335" s="1242"/>
      <c r="AK335" s="1243"/>
      <c r="AM335" s="879"/>
      <c r="AN335" s="880"/>
      <c r="AO335" s="889"/>
      <c r="AP335" s="894"/>
      <c r="AQ335" s="862">
        <v>220000</v>
      </c>
      <c r="AR335" s="867"/>
    </row>
    <row r="336" spans="1:44" s="55" customFormat="1" ht="18.95" customHeight="1">
      <c r="A336" s="1154"/>
      <c r="B336" s="1705"/>
      <c r="C336" s="1359"/>
      <c r="D336" s="1362"/>
      <c r="E336" s="1362"/>
      <c r="F336" s="1362"/>
      <c r="G336" s="1238" t="s">
        <v>1452</v>
      </c>
      <c r="H336" s="1239"/>
      <c r="I336" s="1239"/>
      <c r="J336" s="1239"/>
      <c r="K336" s="1239"/>
      <c r="L336" s="1239"/>
      <c r="M336" s="1239"/>
      <c r="N336" s="468" t="s">
        <v>1401</v>
      </c>
      <c r="O336" s="1240">
        <v>1000000</v>
      </c>
      <c r="P336" s="1240"/>
      <c r="Q336" s="1240"/>
      <c r="R336" s="469" t="s">
        <v>12</v>
      </c>
      <c r="S336" s="469" t="s">
        <v>68</v>
      </c>
      <c r="T336" s="469">
        <v>2</v>
      </c>
      <c r="U336" s="470" t="s">
        <v>1404</v>
      </c>
      <c r="V336" s="470" t="s">
        <v>1398</v>
      </c>
      <c r="W336" s="469"/>
      <c r="X336" s="468"/>
      <c r="Y336" s="1241"/>
      <c r="Z336" s="1241"/>
      <c r="AA336" s="1241"/>
      <c r="AB336" s="469"/>
      <c r="AC336" s="469"/>
      <c r="AD336" s="469"/>
      <c r="AE336" s="469"/>
      <c r="AF336" s="471"/>
      <c r="AG336" s="469" t="s">
        <v>1391</v>
      </c>
      <c r="AH336" s="1242">
        <f t="shared" si="21"/>
        <v>2000000</v>
      </c>
      <c r="AI336" s="1242"/>
      <c r="AJ336" s="1242"/>
      <c r="AK336" s="1243"/>
      <c r="AM336" s="938">
        <v>308000</v>
      </c>
      <c r="AN336" s="880"/>
      <c r="AO336" s="889"/>
      <c r="AP336" s="894"/>
      <c r="AQ336" s="862">
        <v>443000</v>
      </c>
      <c r="AR336" s="867" t="s">
        <v>1590</v>
      </c>
    </row>
    <row r="337" spans="1:44" s="55" customFormat="1" ht="18.95" customHeight="1">
      <c r="A337" s="1154"/>
      <c r="B337" s="1705"/>
      <c r="C337" s="1360"/>
      <c r="D337" s="1363"/>
      <c r="E337" s="1363"/>
      <c r="F337" s="1363"/>
      <c r="G337" s="1251" t="s">
        <v>1392</v>
      </c>
      <c r="H337" s="1252"/>
      <c r="I337" s="1252"/>
      <c r="J337" s="1252"/>
      <c r="K337" s="1252"/>
      <c r="L337" s="1252"/>
      <c r="M337" s="1252"/>
      <c r="N337" s="1252"/>
      <c r="O337" s="686"/>
      <c r="P337" s="686"/>
      <c r="Q337" s="686"/>
      <c r="R337" s="687"/>
      <c r="S337" s="687"/>
      <c r="T337" s="687"/>
      <c r="U337" s="686"/>
      <c r="V337" s="686"/>
      <c r="W337" s="687"/>
      <c r="X337" s="553"/>
      <c r="Y337" s="686"/>
      <c r="Z337" s="686"/>
      <c r="AA337" s="686"/>
      <c r="AB337" s="687"/>
      <c r="AC337" s="687"/>
      <c r="AD337" s="687"/>
      <c r="AE337" s="687"/>
      <c r="AF337" s="688"/>
      <c r="AG337" s="1253">
        <f>AG322+AG325+AG331</f>
        <v>17865320</v>
      </c>
      <c r="AH337" s="1253"/>
      <c r="AI337" s="1253"/>
      <c r="AJ337" s="1253"/>
      <c r="AK337" s="1254"/>
      <c r="AM337" s="879"/>
      <c r="AN337" s="880"/>
      <c r="AO337" s="889"/>
      <c r="AP337" s="894"/>
      <c r="AQ337" s="862"/>
      <c r="AR337" s="867"/>
    </row>
    <row r="338" spans="1:44" s="55" customFormat="1" ht="18.95" customHeight="1">
      <c r="A338" s="1154"/>
      <c r="B338" s="1705"/>
      <c r="C338" s="1436" t="s">
        <v>1453</v>
      </c>
      <c r="D338" s="1438">
        <f>ROUNDUP(AG342,-3)</f>
        <v>13547000</v>
      </c>
      <c r="E338" s="1438">
        <v>10004000</v>
      </c>
      <c r="F338" s="1438">
        <f>D338-E338</f>
        <v>3543000</v>
      </c>
      <c r="G338" s="1351" t="s">
        <v>1454</v>
      </c>
      <c r="H338" s="1352"/>
      <c r="I338" s="1352"/>
      <c r="J338" s="1352"/>
      <c r="K338" s="1352"/>
      <c r="L338" s="1352"/>
      <c r="M338" s="1352"/>
      <c r="N338" s="1352"/>
      <c r="O338" s="1352"/>
      <c r="P338" s="1352"/>
      <c r="Q338" s="1352"/>
      <c r="R338" s="677"/>
      <c r="S338" s="678"/>
      <c r="T338" s="682"/>
      <c r="U338" s="683"/>
      <c r="V338" s="683"/>
      <c r="W338" s="682"/>
      <c r="X338" s="684"/>
      <c r="Y338" s="683"/>
      <c r="Z338" s="683"/>
      <c r="AA338" s="683"/>
      <c r="AB338" s="682"/>
      <c r="AC338" s="682"/>
      <c r="AD338" s="682"/>
      <c r="AE338" s="682"/>
      <c r="AF338" s="685"/>
      <c r="AG338" s="1353">
        <f>SUM(AH339:AK341)</f>
        <v>13547000</v>
      </c>
      <c r="AH338" s="1353"/>
      <c r="AI338" s="1353"/>
      <c r="AJ338" s="1353"/>
      <c r="AK338" s="1354"/>
      <c r="AM338" s="879"/>
      <c r="AN338" s="880"/>
      <c r="AO338" s="889"/>
      <c r="AP338" s="894"/>
      <c r="AQ338" s="862"/>
      <c r="AR338" s="867"/>
    </row>
    <row r="339" spans="1:44" s="55" customFormat="1" ht="18.95" customHeight="1">
      <c r="A339" s="1154"/>
      <c r="B339" s="1705"/>
      <c r="C339" s="1359"/>
      <c r="D339" s="1362"/>
      <c r="E339" s="1362"/>
      <c r="F339" s="1362"/>
      <c r="G339" s="1238" t="s">
        <v>1455</v>
      </c>
      <c r="H339" s="1239"/>
      <c r="I339" s="1239"/>
      <c r="J339" s="1239"/>
      <c r="K339" s="1239"/>
      <c r="L339" s="1239"/>
      <c r="M339" s="1239"/>
      <c r="N339" s="468" t="s">
        <v>1401</v>
      </c>
      <c r="O339" s="1240">
        <v>666000</v>
      </c>
      <c r="P339" s="1240"/>
      <c r="Q339" s="1240"/>
      <c r="R339" s="469" t="s">
        <v>12</v>
      </c>
      <c r="S339" s="469" t="s">
        <v>68</v>
      </c>
      <c r="T339" s="469">
        <v>6</v>
      </c>
      <c r="U339" s="470" t="s">
        <v>1404</v>
      </c>
      <c r="V339" s="470" t="s">
        <v>1398</v>
      </c>
      <c r="W339" s="469" t="s">
        <v>1456</v>
      </c>
      <c r="X339" s="468" t="s">
        <v>1401</v>
      </c>
      <c r="Y339" s="1240">
        <v>583000</v>
      </c>
      <c r="Z339" s="1240"/>
      <c r="AA339" s="1240"/>
      <c r="AB339" s="469" t="s">
        <v>12</v>
      </c>
      <c r="AC339" s="469" t="s">
        <v>68</v>
      </c>
      <c r="AD339" s="469">
        <v>7</v>
      </c>
      <c r="AE339" s="470" t="s">
        <v>1404</v>
      </c>
      <c r="AF339" s="470" t="s">
        <v>1398</v>
      </c>
      <c r="AG339" s="469" t="s">
        <v>1391</v>
      </c>
      <c r="AH339" s="1242">
        <f>O339*T339+Y339*AD339</f>
        <v>8077000</v>
      </c>
      <c r="AI339" s="1242"/>
      <c r="AJ339" s="1242"/>
      <c r="AK339" s="1243"/>
      <c r="AM339" s="879"/>
      <c r="AN339" s="880"/>
      <c r="AO339" s="889"/>
      <c r="AP339" s="894"/>
      <c r="AQ339" s="862">
        <v>6328000</v>
      </c>
      <c r="AR339" s="867" t="s">
        <v>1588</v>
      </c>
    </row>
    <row r="340" spans="1:44" s="55" customFormat="1" ht="18.95" customHeight="1">
      <c r="A340" s="1154"/>
      <c r="B340" s="1705"/>
      <c r="C340" s="1359"/>
      <c r="D340" s="1362"/>
      <c r="E340" s="1362"/>
      <c r="F340" s="1362"/>
      <c r="G340" s="1238" t="s">
        <v>1457</v>
      </c>
      <c r="H340" s="1239"/>
      <c r="I340" s="1239"/>
      <c r="J340" s="1239"/>
      <c r="K340" s="1239"/>
      <c r="L340" s="1239"/>
      <c r="M340" s="1239"/>
      <c r="N340" s="468" t="s">
        <v>1401</v>
      </c>
      <c r="O340" s="1240">
        <v>55833</v>
      </c>
      <c r="P340" s="1240"/>
      <c r="Q340" s="1240"/>
      <c r="R340" s="469" t="s">
        <v>12</v>
      </c>
      <c r="S340" s="469" t="s">
        <v>68</v>
      </c>
      <c r="T340" s="469">
        <v>12</v>
      </c>
      <c r="U340" s="470" t="s">
        <v>1404</v>
      </c>
      <c r="V340" s="470" t="s">
        <v>1398</v>
      </c>
      <c r="W340" s="469"/>
      <c r="X340" s="468"/>
      <c r="Y340" s="1241"/>
      <c r="Z340" s="1241"/>
      <c r="AA340" s="1241"/>
      <c r="AB340" s="469"/>
      <c r="AC340" s="469"/>
      <c r="AD340" s="469"/>
      <c r="AE340" s="469"/>
      <c r="AF340" s="471"/>
      <c r="AG340" s="469" t="s">
        <v>1391</v>
      </c>
      <c r="AH340" s="1242">
        <v>670000</v>
      </c>
      <c r="AI340" s="1242"/>
      <c r="AJ340" s="1242"/>
      <c r="AK340" s="1243"/>
      <c r="AM340" s="879"/>
      <c r="AN340" s="880"/>
      <c r="AO340" s="889"/>
      <c r="AP340" s="894"/>
      <c r="AQ340" s="862">
        <v>619940</v>
      </c>
      <c r="AR340" s="867" t="s">
        <v>1587</v>
      </c>
    </row>
    <row r="341" spans="1:44" s="55" customFormat="1" ht="18.95" customHeight="1">
      <c r="A341" s="1154"/>
      <c r="B341" s="1705"/>
      <c r="C341" s="1359"/>
      <c r="D341" s="1362"/>
      <c r="E341" s="1362"/>
      <c r="F341" s="1362"/>
      <c r="G341" s="1238" t="s">
        <v>1458</v>
      </c>
      <c r="H341" s="1239"/>
      <c r="I341" s="1239"/>
      <c r="J341" s="1239"/>
      <c r="K341" s="1239"/>
      <c r="L341" s="1239"/>
      <c r="M341" s="1239"/>
      <c r="N341" s="468" t="s">
        <v>1401</v>
      </c>
      <c r="O341" s="1240">
        <v>400000</v>
      </c>
      <c r="P341" s="1240"/>
      <c r="Q341" s="1240"/>
      <c r="R341" s="469" t="s">
        <v>12</v>
      </c>
      <c r="S341" s="469" t="s">
        <v>68</v>
      </c>
      <c r="T341" s="469">
        <v>12</v>
      </c>
      <c r="U341" s="470" t="s">
        <v>1404</v>
      </c>
      <c r="V341" s="470" t="s">
        <v>1398</v>
      </c>
      <c r="W341" s="469"/>
      <c r="X341" s="468"/>
      <c r="Y341" s="1241"/>
      <c r="Z341" s="1241"/>
      <c r="AA341" s="1241"/>
      <c r="AB341" s="469"/>
      <c r="AC341" s="469"/>
      <c r="AD341" s="469"/>
      <c r="AE341" s="469"/>
      <c r="AF341" s="471"/>
      <c r="AG341" s="469" t="s">
        <v>1391</v>
      </c>
      <c r="AH341" s="1242">
        <f>O341*T341</f>
        <v>4800000</v>
      </c>
      <c r="AI341" s="1242"/>
      <c r="AJ341" s="1242"/>
      <c r="AK341" s="1243"/>
      <c r="AM341" s="879"/>
      <c r="AN341" s="880"/>
      <c r="AO341" s="889"/>
      <c r="AP341" s="894"/>
      <c r="AQ341" s="862">
        <v>1452770</v>
      </c>
      <c r="AR341" s="867" t="s">
        <v>1589</v>
      </c>
    </row>
    <row r="342" spans="1:44" s="55" customFormat="1" ht="18.95" customHeight="1">
      <c r="A342" s="1154"/>
      <c r="B342" s="1705"/>
      <c r="C342" s="1437"/>
      <c r="D342" s="1439"/>
      <c r="E342" s="1439"/>
      <c r="F342" s="1439"/>
      <c r="G342" s="1251" t="s">
        <v>1392</v>
      </c>
      <c r="H342" s="1252"/>
      <c r="I342" s="1252"/>
      <c r="J342" s="1252"/>
      <c r="K342" s="1252"/>
      <c r="L342" s="1252"/>
      <c r="M342" s="1252"/>
      <c r="N342" s="1252"/>
      <c r="O342" s="686"/>
      <c r="P342" s="686"/>
      <c r="Q342" s="686"/>
      <c r="R342" s="687"/>
      <c r="S342" s="687"/>
      <c r="T342" s="687"/>
      <c r="U342" s="686"/>
      <c r="V342" s="686"/>
      <c r="W342" s="687"/>
      <c r="X342" s="553"/>
      <c r="Y342" s="686"/>
      <c r="Z342" s="686"/>
      <c r="AA342" s="686"/>
      <c r="AB342" s="687"/>
      <c r="AC342" s="687"/>
      <c r="AD342" s="687"/>
      <c r="AE342" s="687"/>
      <c r="AF342" s="688"/>
      <c r="AG342" s="1253">
        <f>AG338</f>
        <v>13547000</v>
      </c>
      <c r="AH342" s="1253"/>
      <c r="AI342" s="1253"/>
      <c r="AJ342" s="1253"/>
      <c r="AK342" s="1254"/>
      <c r="AM342" s="879"/>
      <c r="AN342" s="880"/>
      <c r="AO342" s="889"/>
      <c r="AP342" s="894"/>
      <c r="AQ342" s="863">
        <f>SUM(AQ339:AQ341)</f>
        <v>8400710</v>
      </c>
      <c r="AR342" s="868">
        <v>3205990</v>
      </c>
    </row>
    <row r="343" spans="1:44" s="55" customFormat="1" ht="18.95" customHeight="1">
      <c r="A343" s="1154"/>
      <c r="B343" s="1705"/>
      <c r="C343" s="1265" t="s">
        <v>1459</v>
      </c>
      <c r="D343" s="1364">
        <f>ROUNDUP(AG355,-3)</f>
        <v>18912000</v>
      </c>
      <c r="E343" s="1364">
        <v>18912000</v>
      </c>
      <c r="F343" s="1444">
        <v>0</v>
      </c>
      <c r="G343" s="1434" t="s">
        <v>1460</v>
      </c>
      <c r="H343" s="1435"/>
      <c r="I343" s="1435"/>
      <c r="J343" s="1435"/>
      <c r="K343" s="1435"/>
      <c r="L343" s="1435"/>
      <c r="M343" s="1435"/>
      <c r="N343" s="1435"/>
      <c r="O343" s="1435"/>
      <c r="P343" s="1435"/>
      <c r="Q343" s="1435"/>
      <c r="R343" s="689"/>
      <c r="S343" s="689"/>
      <c r="T343" s="689"/>
      <c r="U343" s="690"/>
      <c r="V343" s="690"/>
      <c r="W343" s="689"/>
      <c r="X343" s="691"/>
      <c r="Y343" s="690"/>
      <c r="Z343" s="690"/>
      <c r="AA343" s="690"/>
      <c r="AB343" s="689"/>
      <c r="AC343" s="689"/>
      <c r="AD343" s="689"/>
      <c r="AE343" s="689"/>
      <c r="AF343" s="692"/>
      <c r="AG343" s="1407">
        <f>SUM(AH344:AK345)</f>
        <v>8103670</v>
      </c>
      <c r="AH343" s="1407"/>
      <c r="AI343" s="1407"/>
      <c r="AJ343" s="1407"/>
      <c r="AK343" s="1408"/>
      <c r="AM343" s="879"/>
      <c r="AN343" s="880"/>
      <c r="AO343" s="889"/>
      <c r="AP343" s="894"/>
      <c r="AQ343" s="862"/>
      <c r="AR343" s="867"/>
    </row>
    <row r="344" spans="1:44" s="55" customFormat="1" ht="18.95" customHeight="1">
      <c r="A344" s="1154"/>
      <c r="B344" s="1705"/>
      <c r="C344" s="1270"/>
      <c r="D344" s="1338"/>
      <c r="E344" s="1338"/>
      <c r="F344" s="1445"/>
      <c r="G344" s="1417" t="s">
        <v>1461</v>
      </c>
      <c r="H344" s="1418"/>
      <c r="I344" s="1418"/>
      <c r="J344" s="1418"/>
      <c r="K344" s="1418"/>
      <c r="L344" s="1418"/>
      <c r="M344" s="1418"/>
      <c r="N344" s="693" t="s">
        <v>86</v>
      </c>
      <c r="O344" s="1419">
        <v>735733</v>
      </c>
      <c r="P344" s="1419"/>
      <c r="Q344" s="1419"/>
      <c r="R344" s="694" t="s">
        <v>12</v>
      </c>
      <c r="S344" s="694" t="s">
        <v>68</v>
      </c>
      <c r="T344" s="694">
        <v>10</v>
      </c>
      <c r="U344" s="695" t="s">
        <v>74</v>
      </c>
      <c r="V344" s="695" t="s">
        <v>87</v>
      </c>
      <c r="W344" s="694"/>
      <c r="X344" s="696"/>
      <c r="Y344" s="1420"/>
      <c r="Z344" s="1420"/>
      <c r="AA344" s="1420"/>
      <c r="AB344" s="694"/>
      <c r="AC344" s="694"/>
      <c r="AD344" s="694"/>
      <c r="AE344" s="694"/>
      <c r="AF344" s="697"/>
      <c r="AG344" s="694" t="s">
        <v>76</v>
      </c>
      <c r="AH344" s="1421">
        <f>O344*T344</f>
        <v>7357330</v>
      </c>
      <c r="AI344" s="1421"/>
      <c r="AJ344" s="1421"/>
      <c r="AK344" s="1422"/>
      <c r="AM344" s="879"/>
      <c r="AN344" s="880"/>
      <c r="AO344" s="889"/>
      <c r="AP344" s="894"/>
      <c r="AQ344" s="862"/>
      <c r="AR344" s="867"/>
    </row>
    <row r="345" spans="1:44" s="55" customFormat="1" ht="18.95" customHeight="1">
      <c r="A345" s="1154"/>
      <c r="B345" s="1705"/>
      <c r="C345" s="1270"/>
      <c r="D345" s="1338"/>
      <c r="E345" s="1338"/>
      <c r="F345" s="1445"/>
      <c r="G345" s="1428" t="s">
        <v>1462</v>
      </c>
      <c r="H345" s="1429"/>
      <c r="I345" s="1429"/>
      <c r="J345" s="1429"/>
      <c r="K345" s="1429"/>
      <c r="L345" s="1429"/>
      <c r="M345" s="1429"/>
      <c r="N345" s="693" t="s">
        <v>86</v>
      </c>
      <c r="O345" s="1430">
        <v>74634</v>
      </c>
      <c r="P345" s="1430"/>
      <c r="Q345" s="1430"/>
      <c r="R345" s="694" t="s">
        <v>12</v>
      </c>
      <c r="S345" s="694" t="s">
        <v>68</v>
      </c>
      <c r="T345" s="694">
        <v>10</v>
      </c>
      <c r="U345" s="695" t="s">
        <v>74</v>
      </c>
      <c r="V345" s="695" t="s">
        <v>87</v>
      </c>
      <c r="W345" s="694"/>
      <c r="X345" s="696"/>
      <c r="Y345" s="1431"/>
      <c r="Z345" s="1431"/>
      <c r="AA345" s="1431"/>
      <c r="AB345" s="694"/>
      <c r="AC345" s="694"/>
      <c r="AD345" s="694"/>
      <c r="AE345" s="694"/>
      <c r="AF345" s="697"/>
      <c r="AG345" s="698" t="s">
        <v>76</v>
      </c>
      <c r="AH345" s="1432">
        <f>O345*T345</f>
        <v>746340</v>
      </c>
      <c r="AI345" s="1432"/>
      <c r="AJ345" s="1432"/>
      <c r="AK345" s="1433"/>
      <c r="AM345" s="879"/>
      <c r="AN345" s="880"/>
      <c r="AO345" s="889"/>
      <c r="AP345" s="894"/>
      <c r="AQ345" s="862"/>
      <c r="AR345" s="867"/>
    </row>
    <row r="346" spans="1:44" s="55" customFormat="1" ht="18.95" customHeight="1">
      <c r="A346" s="1154"/>
      <c r="B346" s="1705"/>
      <c r="C346" s="1270"/>
      <c r="D346" s="1338"/>
      <c r="E346" s="1338"/>
      <c r="F346" s="1445"/>
      <c r="G346" s="1434" t="s">
        <v>1463</v>
      </c>
      <c r="H346" s="1435"/>
      <c r="I346" s="1435"/>
      <c r="J346" s="1435"/>
      <c r="K346" s="1435"/>
      <c r="L346" s="1435"/>
      <c r="M346" s="1435"/>
      <c r="N346" s="1435"/>
      <c r="O346" s="1435"/>
      <c r="P346" s="1435"/>
      <c r="Q346" s="1435"/>
      <c r="R346" s="699"/>
      <c r="S346" s="699"/>
      <c r="T346" s="699"/>
      <c r="U346" s="700"/>
      <c r="V346" s="700"/>
      <c r="W346" s="699"/>
      <c r="X346" s="701"/>
      <c r="Y346" s="700"/>
      <c r="Z346" s="700"/>
      <c r="AA346" s="700"/>
      <c r="AB346" s="699"/>
      <c r="AC346" s="699"/>
      <c r="AD346" s="699"/>
      <c r="AE346" s="699"/>
      <c r="AF346" s="702"/>
      <c r="AG346" s="1407">
        <f>SUM(AH347:AK351)</f>
        <v>9814690</v>
      </c>
      <c r="AH346" s="1407"/>
      <c r="AI346" s="1407"/>
      <c r="AJ346" s="1407"/>
      <c r="AK346" s="1408"/>
      <c r="AM346" s="879"/>
      <c r="AN346" s="880"/>
      <c r="AO346" s="889"/>
      <c r="AP346" s="894"/>
      <c r="AQ346" s="862"/>
      <c r="AR346" s="867"/>
    </row>
    <row r="347" spans="1:44" s="55" customFormat="1" ht="18.95" customHeight="1">
      <c r="A347" s="1154"/>
      <c r="B347" s="1705"/>
      <c r="C347" s="1270"/>
      <c r="D347" s="1338"/>
      <c r="E347" s="1338"/>
      <c r="F347" s="1445"/>
      <c r="G347" s="1417" t="s">
        <v>1464</v>
      </c>
      <c r="H347" s="1418"/>
      <c r="I347" s="1418"/>
      <c r="J347" s="1418"/>
      <c r="K347" s="1418"/>
      <c r="L347" s="1418"/>
      <c r="M347" s="1418"/>
      <c r="N347" s="693" t="s">
        <v>86</v>
      </c>
      <c r="O347" s="1419">
        <v>3928</v>
      </c>
      <c r="P347" s="1419"/>
      <c r="Q347" s="1419"/>
      <c r="R347" s="694" t="s">
        <v>12</v>
      </c>
      <c r="S347" s="694" t="s">
        <v>68</v>
      </c>
      <c r="T347" s="694">
        <v>250</v>
      </c>
      <c r="U347" s="695" t="s">
        <v>74</v>
      </c>
      <c r="V347" s="695" t="s">
        <v>87</v>
      </c>
      <c r="W347" s="694"/>
      <c r="X347" s="696"/>
      <c r="Y347" s="1420"/>
      <c r="Z347" s="1420"/>
      <c r="AA347" s="1420"/>
      <c r="AB347" s="694"/>
      <c r="AC347" s="694"/>
      <c r="AD347" s="694"/>
      <c r="AE347" s="694"/>
      <c r="AF347" s="697"/>
      <c r="AG347" s="694" t="s">
        <v>76</v>
      </c>
      <c r="AH347" s="1421">
        <f>O347*T347</f>
        <v>982000</v>
      </c>
      <c r="AI347" s="1421"/>
      <c r="AJ347" s="1421"/>
      <c r="AK347" s="1422"/>
      <c r="AM347" s="879"/>
      <c r="AN347" s="880"/>
      <c r="AO347" s="889"/>
      <c r="AP347" s="894"/>
      <c r="AQ347" s="862"/>
      <c r="AR347" s="867"/>
    </row>
    <row r="348" spans="1:44" s="55" customFormat="1" ht="18.95" customHeight="1">
      <c r="A348" s="1154"/>
      <c r="B348" s="1705"/>
      <c r="C348" s="1270"/>
      <c r="D348" s="1338"/>
      <c r="E348" s="1338"/>
      <c r="F348" s="1445"/>
      <c r="G348" s="1423" t="s">
        <v>1465</v>
      </c>
      <c r="H348" s="1424"/>
      <c r="I348" s="1424"/>
      <c r="J348" s="1424"/>
      <c r="K348" s="1424"/>
      <c r="L348" s="1424"/>
      <c r="M348" s="1424"/>
      <c r="N348" s="703" t="s">
        <v>86</v>
      </c>
      <c r="O348" s="1425">
        <v>3000</v>
      </c>
      <c r="P348" s="1425"/>
      <c r="Q348" s="1425"/>
      <c r="R348" s="704" t="s">
        <v>12</v>
      </c>
      <c r="S348" s="704" t="s">
        <v>68</v>
      </c>
      <c r="T348" s="704">
        <v>20</v>
      </c>
      <c r="U348" s="705" t="s">
        <v>426</v>
      </c>
      <c r="V348" s="706" t="s">
        <v>68</v>
      </c>
      <c r="W348" s="706">
        <v>10</v>
      </c>
      <c r="X348" s="707" t="s">
        <v>74</v>
      </c>
      <c r="Y348" s="705" t="s">
        <v>87</v>
      </c>
      <c r="Z348" s="708"/>
      <c r="AA348" s="708"/>
      <c r="AB348" s="709"/>
      <c r="AC348" s="709"/>
      <c r="AD348" s="709"/>
      <c r="AE348" s="709"/>
      <c r="AF348" s="710"/>
      <c r="AG348" s="711" t="s">
        <v>76</v>
      </c>
      <c r="AH348" s="1426">
        <f>O348*T348*W348</f>
        <v>600000</v>
      </c>
      <c r="AI348" s="1426"/>
      <c r="AJ348" s="1426"/>
      <c r="AK348" s="1427"/>
      <c r="AM348" s="879"/>
      <c r="AN348" s="880"/>
      <c r="AO348" s="889"/>
      <c r="AP348" s="894"/>
      <c r="AQ348" s="862"/>
      <c r="AR348" s="867"/>
    </row>
    <row r="349" spans="1:44" s="55" customFormat="1" ht="18.95" customHeight="1">
      <c r="A349" s="1154"/>
      <c r="B349" s="1705"/>
      <c r="C349" s="1270"/>
      <c r="D349" s="1338"/>
      <c r="E349" s="1338"/>
      <c r="F349" s="1445"/>
      <c r="G349" s="1409" t="s">
        <v>1466</v>
      </c>
      <c r="H349" s="1410"/>
      <c r="I349" s="1410"/>
      <c r="J349" s="1410"/>
      <c r="K349" s="1410"/>
      <c r="L349" s="1410"/>
      <c r="M349" s="1410"/>
      <c r="N349" s="696" t="s">
        <v>86</v>
      </c>
      <c r="O349" s="1411">
        <v>15000</v>
      </c>
      <c r="P349" s="1411"/>
      <c r="Q349" s="1411"/>
      <c r="R349" s="694" t="s">
        <v>12</v>
      </c>
      <c r="S349" s="694" t="s">
        <v>68</v>
      </c>
      <c r="T349" s="694">
        <v>20</v>
      </c>
      <c r="U349" s="695" t="s">
        <v>426</v>
      </c>
      <c r="V349" s="695" t="s">
        <v>68</v>
      </c>
      <c r="W349" s="695">
        <v>1</v>
      </c>
      <c r="X349" s="696" t="s">
        <v>74</v>
      </c>
      <c r="Y349" s="695" t="s">
        <v>87</v>
      </c>
      <c r="Z349" s="695"/>
      <c r="AA349" s="695"/>
      <c r="AB349" s="694"/>
      <c r="AC349" s="694"/>
      <c r="AD349" s="694"/>
      <c r="AE349" s="694"/>
      <c r="AF349" s="697"/>
      <c r="AG349" s="694" t="s">
        <v>76</v>
      </c>
      <c r="AH349" s="1412">
        <f>O349*T349*W349</f>
        <v>300000</v>
      </c>
      <c r="AI349" s="1412"/>
      <c r="AJ349" s="1412"/>
      <c r="AK349" s="1413"/>
      <c r="AM349" s="879"/>
      <c r="AN349" s="880"/>
      <c r="AO349" s="889"/>
      <c r="AP349" s="894"/>
      <c r="AQ349" s="862"/>
      <c r="AR349" s="867"/>
    </row>
    <row r="350" spans="1:44" s="55" customFormat="1" ht="18.95" customHeight="1">
      <c r="A350" s="1154"/>
      <c r="B350" s="1705"/>
      <c r="C350" s="1270"/>
      <c r="D350" s="1338"/>
      <c r="E350" s="1338"/>
      <c r="F350" s="1445"/>
      <c r="G350" s="1414" t="s">
        <v>1467</v>
      </c>
      <c r="H350" s="1415"/>
      <c r="I350" s="1415"/>
      <c r="J350" s="1415"/>
      <c r="K350" s="1415"/>
      <c r="L350" s="1415"/>
      <c r="M350" s="1415"/>
      <c r="N350" s="609" t="s">
        <v>86</v>
      </c>
      <c r="O350" s="1190">
        <v>593269</v>
      </c>
      <c r="P350" s="1190"/>
      <c r="Q350" s="1190"/>
      <c r="R350" s="637" t="s">
        <v>12</v>
      </c>
      <c r="S350" s="613" t="s">
        <v>68</v>
      </c>
      <c r="T350" s="613">
        <v>10</v>
      </c>
      <c r="U350" s="614" t="s">
        <v>74</v>
      </c>
      <c r="V350" s="614" t="s">
        <v>87</v>
      </c>
      <c r="W350" s="613"/>
      <c r="X350" s="654"/>
      <c r="Y350" s="1416"/>
      <c r="Z350" s="1416"/>
      <c r="AA350" s="1416"/>
      <c r="AB350" s="613"/>
      <c r="AC350" s="613"/>
      <c r="AD350" s="613"/>
      <c r="AE350" s="613"/>
      <c r="AF350" s="615"/>
      <c r="AG350" s="613" t="s">
        <v>76</v>
      </c>
      <c r="AH350" s="1192">
        <f>O350*T350</f>
        <v>5932690</v>
      </c>
      <c r="AI350" s="1192"/>
      <c r="AJ350" s="1192"/>
      <c r="AK350" s="1193"/>
      <c r="AM350" s="879"/>
      <c r="AN350" s="880"/>
      <c r="AO350" s="889"/>
      <c r="AP350" s="894"/>
      <c r="AQ350" s="862"/>
      <c r="AR350" s="867"/>
    </row>
    <row r="351" spans="1:44" s="55" customFormat="1" ht="18.95" customHeight="1">
      <c r="A351" s="1154"/>
      <c r="B351" s="1705"/>
      <c r="C351" s="1270"/>
      <c r="D351" s="1338"/>
      <c r="E351" s="1338"/>
      <c r="F351" s="1445"/>
      <c r="G351" s="1399" t="s">
        <v>1468</v>
      </c>
      <c r="H351" s="1400"/>
      <c r="I351" s="1400"/>
      <c r="J351" s="1400"/>
      <c r="K351" s="1400"/>
      <c r="L351" s="1400"/>
      <c r="M351" s="1400"/>
      <c r="N351" s="712" t="s">
        <v>86</v>
      </c>
      <c r="O351" s="1401">
        <v>1000000</v>
      </c>
      <c r="P351" s="1401"/>
      <c r="Q351" s="1401"/>
      <c r="R351" s="713" t="s">
        <v>12</v>
      </c>
      <c r="S351" s="714" t="s">
        <v>68</v>
      </c>
      <c r="T351" s="714">
        <v>2</v>
      </c>
      <c r="U351" s="715" t="s">
        <v>74</v>
      </c>
      <c r="V351" s="715" t="s">
        <v>87</v>
      </c>
      <c r="W351" s="714"/>
      <c r="X351" s="716"/>
      <c r="Y351" s="1402"/>
      <c r="Z351" s="1402"/>
      <c r="AA351" s="1402"/>
      <c r="AB351" s="714"/>
      <c r="AC351" s="714"/>
      <c r="AD351" s="714"/>
      <c r="AE351" s="714"/>
      <c r="AF351" s="717"/>
      <c r="AG351" s="714" t="s">
        <v>76</v>
      </c>
      <c r="AH351" s="1403">
        <f>O351*T351</f>
        <v>2000000</v>
      </c>
      <c r="AI351" s="1403"/>
      <c r="AJ351" s="1403"/>
      <c r="AK351" s="1404"/>
      <c r="AM351" s="879"/>
      <c r="AN351" s="880"/>
      <c r="AO351" s="889"/>
      <c r="AP351" s="894"/>
      <c r="AQ351" s="862"/>
      <c r="AR351" s="867"/>
    </row>
    <row r="352" spans="1:44" s="55" customFormat="1" ht="18.95" customHeight="1">
      <c r="A352" s="1154"/>
      <c r="B352" s="1705"/>
      <c r="C352" s="1270"/>
      <c r="D352" s="1338"/>
      <c r="E352" s="1338"/>
      <c r="F352" s="1445"/>
      <c r="G352" s="1405" t="s">
        <v>427</v>
      </c>
      <c r="H352" s="1406"/>
      <c r="I352" s="1406"/>
      <c r="J352" s="1406"/>
      <c r="K352" s="1406"/>
      <c r="L352" s="1406"/>
      <c r="M352" s="1406"/>
      <c r="N352" s="1406"/>
      <c r="O352" s="1406"/>
      <c r="P352" s="1406"/>
      <c r="Q352" s="1406"/>
      <c r="R352" s="647"/>
      <c r="S352" s="649"/>
      <c r="T352" s="649"/>
      <c r="U352" s="648"/>
      <c r="V352" s="648"/>
      <c r="W352" s="649"/>
      <c r="X352" s="650"/>
      <c r="Y352" s="648"/>
      <c r="Z352" s="648"/>
      <c r="AA352" s="648"/>
      <c r="AB352" s="649"/>
      <c r="AC352" s="649"/>
      <c r="AD352" s="649"/>
      <c r="AE352" s="649"/>
      <c r="AF352" s="651"/>
      <c r="AG352" s="1407">
        <f>SUM(AH353:AK354)</f>
        <v>993640</v>
      </c>
      <c r="AH352" s="1407"/>
      <c r="AI352" s="1407"/>
      <c r="AJ352" s="1407"/>
      <c r="AK352" s="1408"/>
      <c r="AM352" s="879"/>
      <c r="AN352" s="880"/>
      <c r="AO352" s="889"/>
      <c r="AP352" s="894"/>
      <c r="AQ352" s="862"/>
      <c r="AR352" s="867"/>
    </row>
    <row r="353" spans="1:44" s="55" customFormat="1" ht="18.95" customHeight="1">
      <c r="A353" s="1154"/>
      <c r="B353" s="1705"/>
      <c r="C353" s="1270"/>
      <c r="D353" s="1338"/>
      <c r="E353" s="1338"/>
      <c r="F353" s="1445"/>
      <c r="G353" s="1388" t="s">
        <v>428</v>
      </c>
      <c r="H353" s="1389"/>
      <c r="I353" s="1389"/>
      <c r="J353" s="1389"/>
      <c r="K353" s="1389"/>
      <c r="L353" s="1389"/>
      <c r="M353" s="1389"/>
      <c r="N353" s="609" t="s">
        <v>86</v>
      </c>
      <c r="O353" s="1390">
        <v>96820</v>
      </c>
      <c r="P353" s="1390"/>
      <c r="Q353" s="1390"/>
      <c r="R353" s="610" t="s">
        <v>12</v>
      </c>
      <c r="S353" s="610" t="s">
        <v>68</v>
      </c>
      <c r="T353" s="613">
        <v>2</v>
      </c>
      <c r="U353" s="611" t="s">
        <v>75</v>
      </c>
      <c r="V353" s="610" t="s">
        <v>68</v>
      </c>
      <c r="W353" s="1324">
        <v>1</v>
      </c>
      <c r="X353" s="1324"/>
      <c r="Y353" s="614" t="s">
        <v>74</v>
      </c>
      <c r="Z353" s="614" t="s">
        <v>87</v>
      </c>
      <c r="AA353" s="611"/>
      <c r="AB353" s="613"/>
      <c r="AC353" s="613"/>
      <c r="AD353" s="613"/>
      <c r="AE353" s="613"/>
      <c r="AF353" s="615"/>
      <c r="AG353" s="613" t="s">
        <v>76</v>
      </c>
      <c r="AH353" s="1391">
        <f>O353*T353*W353</f>
        <v>193640</v>
      </c>
      <c r="AI353" s="1391"/>
      <c r="AJ353" s="1391"/>
      <c r="AK353" s="1392"/>
      <c r="AM353" s="879"/>
      <c r="AN353" s="880"/>
      <c r="AO353" s="889"/>
      <c r="AP353" s="894"/>
      <c r="AQ353" s="862"/>
      <c r="AR353" s="867"/>
    </row>
    <row r="354" spans="1:44" s="55" customFormat="1" ht="18.95" customHeight="1">
      <c r="A354" s="1154"/>
      <c r="B354" s="1705"/>
      <c r="C354" s="1270"/>
      <c r="D354" s="1338"/>
      <c r="E354" s="1338"/>
      <c r="F354" s="1445"/>
      <c r="G354" s="1393" t="s">
        <v>429</v>
      </c>
      <c r="H354" s="1394"/>
      <c r="I354" s="1394"/>
      <c r="J354" s="1394"/>
      <c r="K354" s="1394"/>
      <c r="L354" s="1394"/>
      <c r="M354" s="1394"/>
      <c r="N354" s="718" t="s">
        <v>86</v>
      </c>
      <c r="O354" s="1395">
        <v>80000</v>
      </c>
      <c r="P354" s="1395"/>
      <c r="Q354" s="1395"/>
      <c r="R354" s="667" t="s">
        <v>12</v>
      </c>
      <c r="S354" s="668" t="s">
        <v>68</v>
      </c>
      <c r="T354" s="668">
        <v>10</v>
      </c>
      <c r="U354" s="669" t="s">
        <v>74</v>
      </c>
      <c r="V354" s="669" t="s">
        <v>87</v>
      </c>
      <c r="W354" s="668"/>
      <c r="X354" s="719"/>
      <c r="Y354" s="1396"/>
      <c r="Z354" s="1396"/>
      <c r="AA354" s="1396"/>
      <c r="AB354" s="668"/>
      <c r="AC354" s="668"/>
      <c r="AD354" s="668"/>
      <c r="AE354" s="668"/>
      <c r="AF354" s="720"/>
      <c r="AG354" s="668" t="s">
        <v>76</v>
      </c>
      <c r="AH354" s="1397">
        <f>O354*T354</f>
        <v>800000</v>
      </c>
      <c r="AI354" s="1397"/>
      <c r="AJ354" s="1397"/>
      <c r="AK354" s="1398"/>
      <c r="AM354" s="879"/>
      <c r="AN354" s="880"/>
      <c r="AO354" s="889"/>
      <c r="AP354" s="894"/>
      <c r="AQ354" s="862"/>
      <c r="AR354" s="867"/>
    </row>
    <row r="355" spans="1:44" s="55" customFormat="1" ht="18.95" customHeight="1" thickBot="1">
      <c r="A355" s="1155"/>
      <c r="B355" s="1707"/>
      <c r="C355" s="1442"/>
      <c r="D355" s="1443"/>
      <c r="E355" s="1443"/>
      <c r="F355" s="1446"/>
      <c r="G355" s="1378" t="s">
        <v>77</v>
      </c>
      <c r="H355" s="1379"/>
      <c r="I355" s="1379"/>
      <c r="J355" s="1379"/>
      <c r="K355" s="1379"/>
      <c r="L355" s="1379"/>
      <c r="M355" s="1379"/>
      <c r="N355" s="1379"/>
      <c r="O355" s="659"/>
      <c r="P355" s="659"/>
      <c r="Q355" s="659"/>
      <c r="R355" s="660"/>
      <c r="S355" s="660"/>
      <c r="T355" s="660"/>
      <c r="U355" s="659"/>
      <c r="V355" s="659"/>
      <c r="W355" s="660"/>
      <c r="X355" s="661"/>
      <c r="Y355" s="659"/>
      <c r="Z355" s="659"/>
      <c r="AA355" s="659"/>
      <c r="AB355" s="660"/>
      <c r="AC355" s="660"/>
      <c r="AD355" s="660"/>
      <c r="AE355" s="660"/>
      <c r="AF355" s="953"/>
      <c r="AG355" s="1380">
        <f>SUM(AG343+AG346+AG352)</f>
        <v>18912000</v>
      </c>
      <c r="AH355" s="1380"/>
      <c r="AI355" s="1380"/>
      <c r="AJ355" s="1380"/>
      <c r="AK355" s="1381"/>
      <c r="AM355" s="879"/>
      <c r="AN355" s="880"/>
      <c r="AO355" s="889"/>
      <c r="AP355" s="894"/>
      <c r="AQ355" s="862"/>
      <c r="AR355" s="867"/>
    </row>
    <row r="356" spans="1:44" s="52" customFormat="1" ht="17.25" customHeight="1" thickBot="1">
      <c r="A356" s="1176" t="s">
        <v>1636</v>
      </c>
      <c r="B356" s="1176"/>
      <c r="C356" s="1176"/>
      <c r="D356" s="1176"/>
      <c r="E356" s="1176"/>
      <c r="F356" s="1176"/>
      <c r="G356" s="1177"/>
      <c r="H356" s="1177"/>
      <c r="I356" s="1177"/>
      <c r="J356" s="1177"/>
      <c r="K356" s="1177"/>
      <c r="L356" s="1177"/>
      <c r="M356" s="1177"/>
      <c r="N356" s="1177"/>
      <c r="O356" s="1177"/>
      <c r="P356" s="1177"/>
      <c r="Q356" s="1177"/>
      <c r="R356" s="1177"/>
      <c r="S356" s="1177"/>
      <c r="T356" s="1177"/>
      <c r="U356" s="1177"/>
      <c r="V356" s="1177"/>
      <c r="W356" s="1177"/>
      <c r="X356" s="1177"/>
      <c r="Y356" s="1177"/>
      <c r="Z356" s="1177"/>
      <c r="AA356" s="1177"/>
      <c r="AB356" s="1177"/>
      <c r="AC356" s="1177"/>
      <c r="AD356" s="1177"/>
      <c r="AE356" s="1177"/>
      <c r="AF356" s="1177"/>
      <c r="AG356" s="1177"/>
      <c r="AH356" s="1177"/>
      <c r="AI356" s="1177"/>
      <c r="AJ356" s="1177"/>
      <c r="AK356" s="1177"/>
      <c r="AM356" s="875"/>
      <c r="AN356" s="876"/>
      <c r="AO356" s="887"/>
      <c r="AP356" s="892"/>
      <c r="AQ356" s="861"/>
      <c r="AR356" s="864"/>
    </row>
    <row r="357" spans="1:44" ht="18" customHeight="1">
      <c r="A357" s="1160" t="s">
        <v>1142</v>
      </c>
      <c r="B357" s="1161"/>
      <c r="C357" s="1161"/>
      <c r="D357" s="1161"/>
      <c r="E357" s="1161"/>
      <c r="F357" s="1162"/>
      <c r="G357" s="453"/>
      <c r="H357" s="453"/>
      <c r="I357" s="453"/>
      <c r="J357" s="453"/>
      <c r="K357" s="453"/>
      <c r="L357" s="453"/>
      <c r="M357" s="453"/>
      <c r="N357" s="454"/>
      <c r="O357" s="453"/>
      <c r="P357" s="453"/>
      <c r="Q357" s="453"/>
      <c r="R357" s="455"/>
      <c r="S357" s="455"/>
      <c r="T357" s="455"/>
      <c r="U357" s="453"/>
      <c r="V357" s="453"/>
      <c r="W357" s="455"/>
      <c r="X357" s="454"/>
      <c r="Y357" s="453"/>
      <c r="Z357" s="453"/>
      <c r="AA357" s="453"/>
      <c r="AB357" s="455"/>
      <c r="AC357" s="455"/>
      <c r="AD357" s="455"/>
      <c r="AE357" s="455"/>
      <c r="AF357" s="456"/>
      <c r="AG357" s="455"/>
      <c r="AH357" s="453"/>
      <c r="AI357" s="453"/>
      <c r="AJ357" s="453"/>
      <c r="AK357" s="457"/>
      <c r="AQ357" s="861"/>
      <c r="AR357" s="865"/>
    </row>
    <row r="358" spans="1:44" ht="30" customHeight="1">
      <c r="A358" s="71" t="s">
        <v>6</v>
      </c>
      <c r="B358" s="54" t="s">
        <v>7</v>
      </c>
      <c r="C358" s="458" t="s">
        <v>8</v>
      </c>
      <c r="D358" s="104" t="s">
        <v>440</v>
      </c>
      <c r="E358" s="104" t="s">
        <v>435</v>
      </c>
      <c r="F358" s="459" t="s">
        <v>51</v>
      </c>
      <c r="G358" s="1163" t="s">
        <v>1145</v>
      </c>
      <c r="H358" s="1164"/>
      <c r="I358" s="1164"/>
      <c r="J358" s="1164"/>
      <c r="K358" s="1164"/>
      <c r="L358" s="1164"/>
      <c r="M358" s="1164"/>
      <c r="N358" s="1164"/>
      <c r="O358" s="1164"/>
      <c r="P358" s="1164"/>
      <c r="Q358" s="1164"/>
      <c r="R358" s="1164"/>
      <c r="S358" s="1164"/>
      <c r="T358" s="1164"/>
      <c r="U358" s="1164"/>
      <c r="V358" s="1164"/>
      <c r="W358" s="1164"/>
      <c r="X358" s="1164"/>
      <c r="Y358" s="1164"/>
      <c r="Z358" s="1164"/>
      <c r="AA358" s="1164"/>
      <c r="AB358" s="1164"/>
      <c r="AC358" s="1164"/>
      <c r="AD358" s="1164"/>
      <c r="AE358" s="1164"/>
      <c r="AF358" s="1164"/>
      <c r="AG358" s="1164"/>
      <c r="AH358" s="1164"/>
      <c r="AI358" s="1164"/>
      <c r="AJ358" s="1164"/>
      <c r="AK358" s="1165"/>
      <c r="AQ358" s="861"/>
      <c r="AR358" s="865"/>
    </row>
    <row r="359" spans="1:44" s="55" customFormat="1" ht="18.95" customHeight="1">
      <c r="A359" s="1153" t="s">
        <v>119</v>
      </c>
      <c r="B359" s="1704" t="s">
        <v>119</v>
      </c>
      <c r="C359" s="1265" t="s">
        <v>1469</v>
      </c>
      <c r="D359" s="1364">
        <f>ROUNDUP(AG376,-3)</f>
        <v>7700000</v>
      </c>
      <c r="E359" s="1382">
        <v>7700000</v>
      </c>
      <c r="F359" s="1385">
        <v>0</v>
      </c>
      <c r="G359" s="1291" t="s">
        <v>1470</v>
      </c>
      <c r="H359" s="1292"/>
      <c r="I359" s="1292"/>
      <c r="J359" s="1292"/>
      <c r="K359" s="1292"/>
      <c r="L359" s="1292"/>
      <c r="M359" s="1292"/>
      <c r="N359" s="1292"/>
      <c r="O359" s="1292"/>
      <c r="P359" s="1292"/>
      <c r="Q359" s="1292"/>
      <c r="R359" s="673"/>
      <c r="S359" s="673"/>
      <c r="T359" s="673"/>
      <c r="U359" s="674"/>
      <c r="V359" s="674"/>
      <c r="W359" s="673"/>
      <c r="X359" s="675"/>
      <c r="Y359" s="674"/>
      <c r="Z359" s="674"/>
      <c r="AA359" s="674"/>
      <c r="AB359" s="673"/>
      <c r="AC359" s="673"/>
      <c r="AD359" s="673"/>
      <c r="AE359" s="673"/>
      <c r="AF359" s="676"/>
      <c r="AG359" s="1343">
        <f>SUM(AH360:AK366)</f>
        <v>1291600</v>
      </c>
      <c r="AH359" s="1343"/>
      <c r="AI359" s="1343"/>
      <c r="AJ359" s="1343"/>
      <c r="AK359" s="1344"/>
      <c r="AM359" s="879"/>
      <c r="AN359" s="880"/>
      <c r="AO359" s="889"/>
      <c r="AP359" s="894"/>
      <c r="AQ359" s="862"/>
      <c r="AR359" s="867"/>
    </row>
    <row r="360" spans="1:44" s="55" customFormat="1" ht="18.95" customHeight="1">
      <c r="A360" s="1154"/>
      <c r="B360" s="1705"/>
      <c r="C360" s="1270"/>
      <c r="D360" s="1338"/>
      <c r="E360" s="1383"/>
      <c r="F360" s="1386"/>
      <c r="G360" s="1188" t="s">
        <v>1471</v>
      </c>
      <c r="H360" s="1189"/>
      <c r="I360" s="1189"/>
      <c r="J360" s="1189"/>
      <c r="K360" s="1189"/>
      <c r="L360" s="1189"/>
      <c r="M360" s="1189"/>
      <c r="N360" s="609" t="s">
        <v>86</v>
      </c>
      <c r="O360" s="1190">
        <v>66000</v>
      </c>
      <c r="P360" s="1190"/>
      <c r="Q360" s="1190"/>
      <c r="R360" s="610" t="s">
        <v>1390</v>
      </c>
      <c r="S360" s="610" t="s">
        <v>1412</v>
      </c>
      <c r="T360" s="613">
        <v>1</v>
      </c>
      <c r="U360" s="611" t="s">
        <v>1397</v>
      </c>
      <c r="V360" s="610" t="s">
        <v>1398</v>
      </c>
      <c r="W360" s="1324"/>
      <c r="X360" s="1324"/>
      <c r="Y360" s="614"/>
      <c r="Z360" s="614"/>
      <c r="AA360" s="466"/>
      <c r="AB360" s="465"/>
      <c r="AC360" s="465"/>
      <c r="AD360" s="465"/>
      <c r="AE360" s="1325"/>
      <c r="AF360" s="1325"/>
      <c r="AG360" s="465" t="s">
        <v>1391</v>
      </c>
      <c r="AH360" s="1326">
        <f>O360*T360</f>
        <v>66000</v>
      </c>
      <c r="AI360" s="1326"/>
      <c r="AJ360" s="1326"/>
      <c r="AK360" s="1327"/>
      <c r="AM360" s="879"/>
      <c r="AN360" s="880"/>
      <c r="AO360" s="889"/>
      <c r="AP360" s="894"/>
      <c r="AQ360" s="862"/>
      <c r="AR360" s="867"/>
    </row>
    <row r="361" spans="1:44" s="55" customFormat="1" ht="18.95" customHeight="1">
      <c r="A361" s="1154"/>
      <c r="B361" s="1705"/>
      <c r="C361" s="1270"/>
      <c r="D361" s="1338"/>
      <c r="E361" s="1383"/>
      <c r="F361" s="1386"/>
      <c r="G361" s="1188" t="s">
        <v>1472</v>
      </c>
      <c r="H361" s="1189"/>
      <c r="I361" s="1189"/>
      <c r="J361" s="1189"/>
      <c r="K361" s="1189"/>
      <c r="L361" s="1189"/>
      <c r="M361" s="1189"/>
      <c r="N361" s="609" t="s">
        <v>86</v>
      </c>
      <c r="O361" s="1190">
        <v>10355</v>
      </c>
      <c r="P361" s="1190"/>
      <c r="Q361" s="1190"/>
      <c r="R361" s="610" t="s">
        <v>1390</v>
      </c>
      <c r="S361" s="610" t="s">
        <v>1412</v>
      </c>
      <c r="T361" s="613">
        <v>1</v>
      </c>
      <c r="U361" s="611" t="s">
        <v>1404</v>
      </c>
      <c r="V361" s="610" t="s">
        <v>68</v>
      </c>
      <c r="W361" s="1324">
        <v>10</v>
      </c>
      <c r="X361" s="1324"/>
      <c r="Y361" s="614" t="s">
        <v>1473</v>
      </c>
      <c r="Z361" s="614" t="s">
        <v>1398</v>
      </c>
      <c r="AA361" s="466"/>
      <c r="AB361" s="465"/>
      <c r="AC361" s="465"/>
      <c r="AD361" s="465"/>
      <c r="AE361" s="1325"/>
      <c r="AF361" s="1325"/>
      <c r="AG361" s="465" t="s">
        <v>1391</v>
      </c>
      <c r="AH361" s="1326">
        <f t="shared" ref="AH361:AH366" si="22">O361*T361*W361</f>
        <v>103550</v>
      </c>
      <c r="AI361" s="1326"/>
      <c r="AJ361" s="1326"/>
      <c r="AK361" s="1327"/>
      <c r="AM361" s="879"/>
      <c r="AN361" s="880"/>
      <c r="AO361" s="889"/>
      <c r="AP361" s="894"/>
      <c r="AQ361" s="862"/>
      <c r="AR361" s="867"/>
    </row>
    <row r="362" spans="1:44" s="55" customFormat="1" ht="18.95" customHeight="1">
      <c r="A362" s="1154"/>
      <c r="B362" s="1705"/>
      <c r="C362" s="1270"/>
      <c r="D362" s="1338"/>
      <c r="E362" s="1383"/>
      <c r="F362" s="1386"/>
      <c r="G362" s="1188" t="s">
        <v>1474</v>
      </c>
      <c r="H362" s="1189"/>
      <c r="I362" s="1189"/>
      <c r="J362" s="1189"/>
      <c r="K362" s="1189"/>
      <c r="L362" s="1189"/>
      <c r="M362" s="1189"/>
      <c r="N362" s="609" t="s">
        <v>86</v>
      </c>
      <c r="O362" s="1190">
        <v>75000</v>
      </c>
      <c r="P362" s="1190"/>
      <c r="Q362" s="1190"/>
      <c r="R362" s="610" t="s">
        <v>1390</v>
      </c>
      <c r="S362" s="610" t="s">
        <v>1412</v>
      </c>
      <c r="T362" s="613">
        <v>1</v>
      </c>
      <c r="U362" s="611" t="s">
        <v>1404</v>
      </c>
      <c r="V362" s="610" t="s">
        <v>68</v>
      </c>
      <c r="W362" s="1324">
        <v>2</v>
      </c>
      <c r="X362" s="1324"/>
      <c r="Y362" s="614" t="s">
        <v>1473</v>
      </c>
      <c r="Z362" s="614" t="s">
        <v>1398</v>
      </c>
      <c r="AA362" s="466"/>
      <c r="AB362" s="465"/>
      <c r="AC362" s="465"/>
      <c r="AD362" s="465"/>
      <c r="AE362" s="1325"/>
      <c r="AF362" s="1325"/>
      <c r="AG362" s="465" t="s">
        <v>1391</v>
      </c>
      <c r="AH362" s="1326">
        <f t="shared" si="22"/>
        <v>150000</v>
      </c>
      <c r="AI362" s="1326"/>
      <c r="AJ362" s="1326"/>
      <c r="AK362" s="1327"/>
      <c r="AM362" s="879"/>
      <c r="AN362" s="880"/>
      <c r="AO362" s="889"/>
      <c r="AP362" s="894"/>
      <c r="AQ362" s="862"/>
      <c r="AR362" s="867"/>
    </row>
    <row r="363" spans="1:44" s="55" customFormat="1" ht="18.95" customHeight="1">
      <c r="A363" s="1154"/>
      <c r="B363" s="1705"/>
      <c r="C363" s="1270"/>
      <c r="D363" s="1338"/>
      <c r="E363" s="1383"/>
      <c r="F363" s="1386"/>
      <c r="G363" s="1238" t="s">
        <v>1475</v>
      </c>
      <c r="H363" s="1239"/>
      <c r="I363" s="1239"/>
      <c r="J363" s="1239"/>
      <c r="K363" s="1239"/>
      <c r="L363" s="1239"/>
      <c r="M363" s="1239"/>
      <c r="N363" s="609" t="s">
        <v>86</v>
      </c>
      <c r="O363" s="1190">
        <v>59800</v>
      </c>
      <c r="P363" s="1190"/>
      <c r="Q363" s="1190"/>
      <c r="R363" s="610" t="s">
        <v>1390</v>
      </c>
      <c r="S363" s="610" t="s">
        <v>1412</v>
      </c>
      <c r="T363" s="613">
        <v>1</v>
      </c>
      <c r="U363" s="611" t="s">
        <v>1397</v>
      </c>
      <c r="V363" s="610" t="s">
        <v>68</v>
      </c>
      <c r="W363" s="1324">
        <v>2</v>
      </c>
      <c r="X363" s="1324"/>
      <c r="Y363" s="614" t="s">
        <v>1404</v>
      </c>
      <c r="Z363" s="614" t="s">
        <v>1398</v>
      </c>
      <c r="AA363" s="466"/>
      <c r="AB363" s="465"/>
      <c r="AC363" s="465"/>
      <c r="AD363" s="465"/>
      <c r="AE363" s="1325"/>
      <c r="AF363" s="1325"/>
      <c r="AG363" s="469" t="s">
        <v>1391</v>
      </c>
      <c r="AH363" s="1326">
        <f t="shared" si="22"/>
        <v>119600</v>
      </c>
      <c r="AI363" s="1326"/>
      <c r="AJ363" s="1326"/>
      <c r="AK363" s="1327"/>
      <c r="AM363" s="879"/>
      <c r="AN363" s="880"/>
      <c r="AO363" s="889"/>
      <c r="AP363" s="894"/>
      <c r="AQ363" s="862"/>
      <c r="AR363" s="867"/>
    </row>
    <row r="364" spans="1:44" s="55" customFormat="1" ht="18.95" customHeight="1">
      <c r="A364" s="1154"/>
      <c r="B364" s="1705"/>
      <c r="C364" s="1270"/>
      <c r="D364" s="1338"/>
      <c r="E364" s="1383"/>
      <c r="F364" s="1386"/>
      <c r="G364" s="1238" t="s">
        <v>1476</v>
      </c>
      <c r="H364" s="1239"/>
      <c r="I364" s="1239"/>
      <c r="J364" s="1239"/>
      <c r="K364" s="1239"/>
      <c r="L364" s="1239"/>
      <c r="M364" s="1239"/>
      <c r="N364" s="609" t="s">
        <v>86</v>
      </c>
      <c r="O364" s="1190">
        <v>25000</v>
      </c>
      <c r="P364" s="1190"/>
      <c r="Q364" s="1190"/>
      <c r="R364" s="610" t="s">
        <v>1390</v>
      </c>
      <c r="S364" s="610" t="s">
        <v>1412</v>
      </c>
      <c r="T364" s="613">
        <v>1</v>
      </c>
      <c r="U364" s="611" t="s">
        <v>1397</v>
      </c>
      <c r="V364" s="610" t="s">
        <v>68</v>
      </c>
      <c r="W364" s="1324">
        <v>1</v>
      </c>
      <c r="X364" s="1324"/>
      <c r="Y364" s="614" t="s">
        <v>1404</v>
      </c>
      <c r="Z364" s="614" t="s">
        <v>1398</v>
      </c>
      <c r="AA364" s="466"/>
      <c r="AB364" s="465"/>
      <c r="AC364" s="465"/>
      <c r="AD364" s="465"/>
      <c r="AE364" s="1325"/>
      <c r="AF364" s="1325"/>
      <c r="AG364" s="469" t="s">
        <v>1391</v>
      </c>
      <c r="AH364" s="1326">
        <f t="shared" si="22"/>
        <v>25000</v>
      </c>
      <c r="AI364" s="1326"/>
      <c r="AJ364" s="1326"/>
      <c r="AK364" s="1327"/>
      <c r="AM364" s="879"/>
      <c r="AN364" s="880"/>
      <c r="AO364" s="889"/>
      <c r="AP364" s="894"/>
      <c r="AQ364" s="862"/>
      <c r="AR364" s="867"/>
    </row>
    <row r="365" spans="1:44" s="55" customFormat="1" ht="18.95" customHeight="1">
      <c r="A365" s="1154"/>
      <c r="B365" s="1705"/>
      <c r="C365" s="1270"/>
      <c r="D365" s="1338"/>
      <c r="E365" s="1383"/>
      <c r="F365" s="1386"/>
      <c r="G365" s="1238" t="s">
        <v>1477</v>
      </c>
      <c r="H365" s="1239"/>
      <c r="I365" s="1239"/>
      <c r="J365" s="1239"/>
      <c r="K365" s="1239"/>
      <c r="L365" s="1239"/>
      <c r="M365" s="1239"/>
      <c r="N365" s="609" t="s">
        <v>86</v>
      </c>
      <c r="O365" s="1190">
        <v>25000</v>
      </c>
      <c r="P365" s="1190"/>
      <c r="Q365" s="1190"/>
      <c r="R365" s="610" t="s">
        <v>1390</v>
      </c>
      <c r="S365" s="610" t="s">
        <v>1412</v>
      </c>
      <c r="T365" s="613">
        <v>1</v>
      </c>
      <c r="U365" s="611" t="s">
        <v>1397</v>
      </c>
      <c r="V365" s="610" t="s">
        <v>68</v>
      </c>
      <c r="W365" s="1324">
        <v>1</v>
      </c>
      <c r="X365" s="1324"/>
      <c r="Y365" s="614" t="s">
        <v>1404</v>
      </c>
      <c r="Z365" s="614" t="s">
        <v>1398</v>
      </c>
      <c r="AA365" s="466"/>
      <c r="AB365" s="465"/>
      <c r="AC365" s="465"/>
      <c r="AD365" s="465"/>
      <c r="AE365" s="1325"/>
      <c r="AF365" s="1325"/>
      <c r="AG365" s="469" t="s">
        <v>1391</v>
      </c>
      <c r="AH365" s="1326">
        <f t="shared" si="22"/>
        <v>25000</v>
      </c>
      <c r="AI365" s="1326"/>
      <c r="AJ365" s="1326"/>
      <c r="AK365" s="1327"/>
      <c r="AM365" s="879"/>
      <c r="AN365" s="880"/>
      <c r="AO365" s="889"/>
      <c r="AP365" s="894"/>
      <c r="AQ365" s="862"/>
      <c r="AR365" s="867"/>
    </row>
    <row r="366" spans="1:44" s="55" customFormat="1" ht="18.95" customHeight="1">
      <c r="A366" s="1154"/>
      <c r="B366" s="1705"/>
      <c r="C366" s="1270"/>
      <c r="D366" s="1338"/>
      <c r="E366" s="1383"/>
      <c r="F366" s="1386"/>
      <c r="G366" s="1238" t="s">
        <v>1478</v>
      </c>
      <c r="H366" s="1239"/>
      <c r="I366" s="1239"/>
      <c r="J366" s="1239"/>
      <c r="K366" s="1239"/>
      <c r="L366" s="1239"/>
      <c r="M366" s="1239"/>
      <c r="N366" s="609" t="s">
        <v>86</v>
      </c>
      <c r="O366" s="1190">
        <v>160490</v>
      </c>
      <c r="P366" s="1190"/>
      <c r="Q366" s="1190"/>
      <c r="R366" s="610" t="s">
        <v>1390</v>
      </c>
      <c r="S366" s="610" t="s">
        <v>1412</v>
      </c>
      <c r="T366" s="613">
        <v>1</v>
      </c>
      <c r="U366" s="611" t="s">
        <v>1404</v>
      </c>
      <c r="V366" s="610" t="s">
        <v>68</v>
      </c>
      <c r="W366" s="1324">
        <v>5</v>
      </c>
      <c r="X366" s="1324"/>
      <c r="Y366" s="614" t="s">
        <v>1473</v>
      </c>
      <c r="Z366" s="614" t="s">
        <v>1398</v>
      </c>
      <c r="AA366" s="466"/>
      <c r="AB366" s="465"/>
      <c r="AC366" s="465"/>
      <c r="AD366" s="465"/>
      <c r="AE366" s="1325"/>
      <c r="AF366" s="1325"/>
      <c r="AG366" s="469" t="s">
        <v>1391</v>
      </c>
      <c r="AH366" s="1326">
        <f t="shared" si="22"/>
        <v>802450</v>
      </c>
      <c r="AI366" s="1326"/>
      <c r="AJ366" s="1326"/>
      <c r="AK366" s="1327"/>
      <c r="AM366" s="879"/>
      <c r="AN366" s="880"/>
      <c r="AO366" s="889"/>
      <c r="AP366" s="894"/>
      <c r="AQ366" s="862"/>
      <c r="AR366" s="867"/>
    </row>
    <row r="367" spans="1:44" s="55" customFormat="1" ht="18.95" customHeight="1">
      <c r="A367" s="1154"/>
      <c r="B367" s="1705"/>
      <c r="C367" s="1270"/>
      <c r="D367" s="1338"/>
      <c r="E367" s="1383"/>
      <c r="F367" s="1386"/>
      <c r="G367" s="1291" t="s">
        <v>1479</v>
      </c>
      <c r="H367" s="1292"/>
      <c r="I367" s="1292"/>
      <c r="J367" s="1292"/>
      <c r="K367" s="1292"/>
      <c r="L367" s="1292"/>
      <c r="M367" s="1292"/>
      <c r="N367" s="1292"/>
      <c r="O367" s="1292"/>
      <c r="P367" s="1292"/>
      <c r="Q367" s="1292"/>
      <c r="R367" s="673"/>
      <c r="S367" s="673"/>
      <c r="T367" s="673"/>
      <c r="U367" s="674"/>
      <c r="V367" s="674"/>
      <c r="W367" s="673"/>
      <c r="X367" s="675"/>
      <c r="Y367" s="674"/>
      <c r="Z367" s="674"/>
      <c r="AA367" s="674"/>
      <c r="AB367" s="673"/>
      <c r="AC367" s="673"/>
      <c r="AD367" s="673"/>
      <c r="AE367" s="673"/>
      <c r="AF367" s="676"/>
      <c r="AG367" s="1343">
        <f>SUM(AH368:AK375)</f>
        <v>6408400</v>
      </c>
      <c r="AH367" s="1343"/>
      <c r="AI367" s="1343"/>
      <c r="AJ367" s="1343"/>
      <c r="AK367" s="1344"/>
      <c r="AM367" s="879"/>
      <c r="AN367" s="880"/>
      <c r="AO367" s="889"/>
      <c r="AP367" s="894"/>
      <c r="AQ367" s="862"/>
      <c r="AR367" s="867"/>
    </row>
    <row r="368" spans="1:44" s="55" customFormat="1" ht="18.95" customHeight="1">
      <c r="A368" s="1154"/>
      <c r="B368" s="1705"/>
      <c r="C368" s="1270"/>
      <c r="D368" s="1338"/>
      <c r="E368" s="1383"/>
      <c r="F368" s="1386"/>
      <c r="G368" s="1188" t="s">
        <v>1480</v>
      </c>
      <c r="H368" s="1189"/>
      <c r="I368" s="1189"/>
      <c r="J368" s="1189"/>
      <c r="K368" s="1189"/>
      <c r="L368" s="1189"/>
      <c r="M368" s="1189"/>
      <c r="N368" s="592" t="s">
        <v>1401</v>
      </c>
      <c r="O368" s="1190">
        <v>30000</v>
      </c>
      <c r="P368" s="1190"/>
      <c r="Q368" s="1190"/>
      <c r="R368" s="610" t="s">
        <v>1390</v>
      </c>
      <c r="S368" s="610" t="s">
        <v>1412</v>
      </c>
      <c r="T368" s="613">
        <v>1</v>
      </c>
      <c r="U368" s="611" t="s">
        <v>1404</v>
      </c>
      <c r="V368" s="610" t="s">
        <v>68</v>
      </c>
      <c r="W368" s="1324">
        <v>50</v>
      </c>
      <c r="X368" s="1324"/>
      <c r="Y368" s="614" t="s">
        <v>1397</v>
      </c>
      <c r="Z368" s="614" t="s">
        <v>1398</v>
      </c>
      <c r="AA368" s="466"/>
      <c r="AB368" s="465"/>
      <c r="AC368" s="465"/>
      <c r="AD368" s="465"/>
      <c r="AE368" s="1325"/>
      <c r="AF368" s="1325"/>
      <c r="AG368" s="465" t="s">
        <v>1391</v>
      </c>
      <c r="AH368" s="1326">
        <f t="shared" ref="AH368:AH375" si="23">O368*T368*W368</f>
        <v>1500000</v>
      </c>
      <c r="AI368" s="1326"/>
      <c r="AJ368" s="1326"/>
      <c r="AK368" s="1327"/>
      <c r="AM368" s="879"/>
      <c r="AN368" s="880"/>
      <c r="AO368" s="889"/>
      <c r="AP368" s="894"/>
      <c r="AQ368" s="862"/>
      <c r="AR368" s="867"/>
    </row>
    <row r="369" spans="1:44" s="55" customFormat="1" ht="18.95" customHeight="1">
      <c r="A369" s="1154"/>
      <c r="B369" s="1705"/>
      <c r="C369" s="1270"/>
      <c r="D369" s="1338"/>
      <c r="E369" s="1383"/>
      <c r="F369" s="1386"/>
      <c r="G369" s="1188" t="s">
        <v>1481</v>
      </c>
      <c r="H369" s="1189"/>
      <c r="I369" s="1189"/>
      <c r="J369" s="1189"/>
      <c r="K369" s="1189"/>
      <c r="L369" s="1189"/>
      <c r="M369" s="1189"/>
      <c r="N369" s="592" t="s">
        <v>1401</v>
      </c>
      <c r="O369" s="1190">
        <v>250000</v>
      </c>
      <c r="P369" s="1190"/>
      <c r="Q369" s="1190"/>
      <c r="R369" s="610" t="s">
        <v>1390</v>
      </c>
      <c r="S369" s="610" t="s">
        <v>1412</v>
      </c>
      <c r="T369" s="613">
        <v>1</v>
      </c>
      <c r="U369" s="611" t="s">
        <v>1397</v>
      </c>
      <c r="V369" s="610" t="s">
        <v>68</v>
      </c>
      <c r="W369" s="1324">
        <v>1</v>
      </c>
      <c r="X369" s="1324"/>
      <c r="Y369" s="614" t="s">
        <v>1404</v>
      </c>
      <c r="Z369" s="614" t="s">
        <v>1398</v>
      </c>
      <c r="AA369" s="466"/>
      <c r="AB369" s="465"/>
      <c r="AC369" s="465"/>
      <c r="AD369" s="465"/>
      <c r="AE369" s="1325"/>
      <c r="AF369" s="1325"/>
      <c r="AG369" s="465" t="s">
        <v>1391</v>
      </c>
      <c r="AH369" s="1326">
        <f t="shared" si="23"/>
        <v>250000</v>
      </c>
      <c r="AI369" s="1326"/>
      <c r="AJ369" s="1326"/>
      <c r="AK369" s="1327"/>
      <c r="AM369" s="879"/>
      <c r="AN369" s="880"/>
      <c r="AO369" s="889"/>
      <c r="AP369" s="894"/>
      <c r="AQ369" s="862"/>
      <c r="AR369" s="867"/>
    </row>
    <row r="370" spans="1:44" s="55" customFormat="1" ht="18.95" customHeight="1">
      <c r="A370" s="1154"/>
      <c r="B370" s="1705"/>
      <c r="C370" s="1270"/>
      <c r="D370" s="1338"/>
      <c r="E370" s="1383"/>
      <c r="F370" s="1386"/>
      <c r="G370" s="1238" t="s">
        <v>1482</v>
      </c>
      <c r="H370" s="1239"/>
      <c r="I370" s="1239"/>
      <c r="J370" s="1239"/>
      <c r="K370" s="1239"/>
      <c r="L370" s="1239"/>
      <c r="M370" s="1239"/>
      <c r="N370" s="592" t="s">
        <v>1401</v>
      </c>
      <c r="O370" s="1190">
        <v>150000</v>
      </c>
      <c r="P370" s="1190"/>
      <c r="Q370" s="1190"/>
      <c r="R370" s="610" t="s">
        <v>1390</v>
      </c>
      <c r="S370" s="610" t="s">
        <v>1412</v>
      </c>
      <c r="T370" s="613">
        <v>1</v>
      </c>
      <c r="U370" s="611" t="s">
        <v>1397</v>
      </c>
      <c r="V370" s="610" t="s">
        <v>68</v>
      </c>
      <c r="W370" s="1324">
        <v>2</v>
      </c>
      <c r="X370" s="1324"/>
      <c r="Y370" s="614" t="s">
        <v>1404</v>
      </c>
      <c r="Z370" s="614" t="s">
        <v>1398</v>
      </c>
      <c r="AA370" s="466"/>
      <c r="AB370" s="465"/>
      <c r="AC370" s="465"/>
      <c r="AD370" s="465"/>
      <c r="AE370" s="1325"/>
      <c r="AF370" s="1325"/>
      <c r="AG370" s="465" t="s">
        <v>1391</v>
      </c>
      <c r="AH370" s="1326">
        <f t="shared" si="23"/>
        <v>300000</v>
      </c>
      <c r="AI370" s="1326"/>
      <c r="AJ370" s="1326"/>
      <c r="AK370" s="1327"/>
      <c r="AM370" s="879"/>
      <c r="AN370" s="880"/>
      <c r="AO370" s="889"/>
      <c r="AP370" s="894"/>
      <c r="AQ370" s="862"/>
      <c r="AR370" s="867"/>
    </row>
    <row r="371" spans="1:44" s="55" customFormat="1" ht="18.95" customHeight="1">
      <c r="A371" s="1154"/>
      <c r="B371" s="1705"/>
      <c r="C371" s="1270"/>
      <c r="D371" s="1338"/>
      <c r="E371" s="1383"/>
      <c r="F371" s="1386"/>
      <c r="G371" s="1238" t="s">
        <v>1483</v>
      </c>
      <c r="H371" s="1239"/>
      <c r="I371" s="1239"/>
      <c r="J371" s="1239"/>
      <c r="K371" s="1239"/>
      <c r="L371" s="1239"/>
      <c r="M371" s="1239"/>
      <c r="N371" s="592" t="s">
        <v>1401</v>
      </c>
      <c r="O371" s="1190">
        <v>4425</v>
      </c>
      <c r="P371" s="1190"/>
      <c r="Q371" s="1190"/>
      <c r="R371" s="610" t="s">
        <v>1390</v>
      </c>
      <c r="S371" s="610" t="s">
        <v>1412</v>
      </c>
      <c r="T371" s="613">
        <v>50</v>
      </c>
      <c r="U371" s="611" t="s">
        <v>1397</v>
      </c>
      <c r="V371" s="610" t="s">
        <v>68</v>
      </c>
      <c r="W371" s="1324">
        <v>4</v>
      </c>
      <c r="X371" s="1324"/>
      <c r="Y371" s="614" t="s">
        <v>1404</v>
      </c>
      <c r="Z371" s="614" t="s">
        <v>1398</v>
      </c>
      <c r="AA371" s="466"/>
      <c r="AB371" s="465"/>
      <c r="AC371" s="465"/>
      <c r="AD371" s="465"/>
      <c r="AE371" s="1325"/>
      <c r="AF371" s="1325"/>
      <c r="AG371" s="465" t="s">
        <v>1391</v>
      </c>
      <c r="AH371" s="1326">
        <f t="shared" si="23"/>
        <v>885000</v>
      </c>
      <c r="AI371" s="1326"/>
      <c r="AJ371" s="1326"/>
      <c r="AK371" s="1327"/>
      <c r="AM371" s="879"/>
      <c r="AN371" s="880"/>
      <c r="AO371" s="889"/>
      <c r="AP371" s="894"/>
      <c r="AQ371" s="862"/>
      <c r="AR371" s="867"/>
    </row>
    <row r="372" spans="1:44" s="55" customFormat="1" ht="18.95" customHeight="1">
      <c r="A372" s="1154"/>
      <c r="B372" s="1705"/>
      <c r="C372" s="1270"/>
      <c r="D372" s="1338"/>
      <c r="E372" s="1383"/>
      <c r="F372" s="1386"/>
      <c r="G372" s="1238" t="s">
        <v>1484</v>
      </c>
      <c r="H372" s="1239"/>
      <c r="I372" s="1239"/>
      <c r="J372" s="1239"/>
      <c r="K372" s="1239"/>
      <c r="L372" s="1239"/>
      <c r="M372" s="1239"/>
      <c r="N372" s="592" t="s">
        <v>1401</v>
      </c>
      <c r="O372" s="1190">
        <v>59800</v>
      </c>
      <c r="P372" s="1190"/>
      <c r="Q372" s="1190"/>
      <c r="R372" s="610" t="s">
        <v>1390</v>
      </c>
      <c r="S372" s="610" t="s">
        <v>1412</v>
      </c>
      <c r="T372" s="613">
        <v>4</v>
      </c>
      <c r="U372" s="611" t="s">
        <v>1397</v>
      </c>
      <c r="V372" s="610" t="s">
        <v>68</v>
      </c>
      <c r="W372" s="1324">
        <v>2</v>
      </c>
      <c r="X372" s="1324"/>
      <c r="Y372" s="614" t="s">
        <v>1404</v>
      </c>
      <c r="Z372" s="614" t="s">
        <v>1398</v>
      </c>
      <c r="AA372" s="466"/>
      <c r="AB372" s="465"/>
      <c r="AC372" s="465"/>
      <c r="AD372" s="465"/>
      <c r="AE372" s="1325"/>
      <c r="AF372" s="1325"/>
      <c r="AG372" s="465" t="s">
        <v>1391</v>
      </c>
      <c r="AH372" s="1326">
        <f t="shared" si="23"/>
        <v>478400</v>
      </c>
      <c r="AI372" s="1326"/>
      <c r="AJ372" s="1326"/>
      <c r="AK372" s="1327"/>
      <c r="AM372" s="879"/>
      <c r="AN372" s="880"/>
      <c r="AO372" s="889"/>
      <c r="AP372" s="894"/>
      <c r="AQ372" s="862"/>
      <c r="AR372" s="867"/>
    </row>
    <row r="373" spans="1:44" s="55" customFormat="1" ht="18.95" customHeight="1">
      <c r="A373" s="1154"/>
      <c r="B373" s="1705"/>
      <c r="C373" s="1270"/>
      <c r="D373" s="1338"/>
      <c r="E373" s="1383"/>
      <c r="F373" s="1386"/>
      <c r="G373" s="1238" t="s">
        <v>1485</v>
      </c>
      <c r="H373" s="1239"/>
      <c r="I373" s="1239"/>
      <c r="J373" s="1239"/>
      <c r="K373" s="1239"/>
      <c r="L373" s="1239"/>
      <c r="M373" s="1239"/>
      <c r="N373" s="592" t="s">
        <v>1401</v>
      </c>
      <c r="O373" s="1190">
        <v>15000</v>
      </c>
      <c r="P373" s="1190"/>
      <c r="Q373" s="1190"/>
      <c r="R373" s="610" t="s">
        <v>1390</v>
      </c>
      <c r="S373" s="610" t="s">
        <v>1412</v>
      </c>
      <c r="T373" s="613">
        <v>4</v>
      </c>
      <c r="U373" s="611" t="s">
        <v>1397</v>
      </c>
      <c r="V373" s="610" t="s">
        <v>68</v>
      </c>
      <c r="W373" s="1324">
        <v>1</v>
      </c>
      <c r="X373" s="1324"/>
      <c r="Y373" s="614" t="s">
        <v>1404</v>
      </c>
      <c r="Z373" s="614" t="s">
        <v>1398</v>
      </c>
      <c r="AA373" s="466"/>
      <c r="AB373" s="465"/>
      <c r="AC373" s="465"/>
      <c r="AD373" s="465"/>
      <c r="AE373" s="1325"/>
      <c r="AF373" s="1325"/>
      <c r="AG373" s="465" t="s">
        <v>1391</v>
      </c>
      <c r="AH373" s="1326">
        <f t="shared" si="23"/>
        <v>60000</v>
      </c>
      <c r="AI373" s="1326"/>
      <c r="AJ373" s="1326"/>
      <c r="AK373" s="1327"/>
      <c r="AM373" s="879"/>
      <c r="AN373" s="880"/>
      <c r="AO373" s="889"/>
      <c r="AP373" s="894"/>
      <c r="AQ373" s="862"/>
      <c r="AR373" s="867"/>
    </row>
    <row r="374" spans="1:44" s="55" customFormat="1" ht="18.95" customHeight="1">
      <c r="A374" s="1154"/>
      <c r="B374" s="1705"/>
      <c r="C374" s="1270"/>
      <c r="D374" s="1338"/>
      <c r="E374" s="1383"/>
      <c r="F374" s="1386"/>
      <c r="G374" s="1238" t="s">
        <v>1486</v>
      </c>
      <c r="H374" s="1239"/>
      <c r="I374" s="1239"/>
      <c r="J374" s="1239"/>
      <c r="K374" s="1239"/>
      <c r="L374" s="1239"/>
      <c r="M374" s="1239"/>
      <c r="N374" s="592" t="s">
        <v>1401</v>
      </c>
      <c r="O374" s="1190">
        <v>8400</v>
      </c>
      <c r="P374" s="1190"/>
      <c r="Q374" s="1190"/>
      <c r="R374" s="610" t="s">
        <v>1390</v>
      </c>
      <c r="S374" s="610" t="s">
        <v>1412</v>
      </c>
      <c r="T374" s="613">
        <v>50</v>
      </c>
      <c r="U374" s="611" t="s">
        <v>1397</v>
      </c>
      <c r="V374" s="610" t="s">
        <v>68</v>
      </c>
      <c r="W374" s="1324">
        <v>1</v>
      </c>
      <c r="X374" s="1324"/>
      <c r="Y374" s="614" t="s">
        <v>1404</v>
      </c>
      <c r="Z374" s="614" t="s">
        <v>1398</v>
      </c>
      <c r="AA374" s="466"/>
      <c r="AB374" s="465"/>
      <c r="AC374" s="465"/>
      <c r="AD374" s="465"/>
      <c r="AE374" s="1325"/>
      <c r="AF374" s="1325"/>
      <c r="AG374" s="465" t="s">
        <v>1391</v>
      </c>
      <c r="AH374" s="1326">
        <f t="shared" si="23"/>
        <v>420000</v>
      </c>
      <c r="AI374" s="1326"/>
      <c r="AJ374" s="1326"/>
      <c r="AK374" s="1327"/>
      <c r="AM374" s="879"/>
      <c r="AN374" s="880"/>
      <c r="AO374" s="889"/>
      <c r="AP374" s="894"/>
      <c r="AQ374" s="862"/>
      <c r="AR374" s="867"/>
    </row>
    <row r="375" spans="1:44" s="55" customFormat="1" ht="18.95" customHeight="1">
      <c r="A375" s="1154"/>
      <c r="B375" s="1705"/>
      <c r="C375" s="1270"/>
      <c r="D375" s="1338"/>
      <c r="E375" s="1383"/>
      <c r="F375" s="1386"/>
      <c r="G375" s="1238" t="s">
        <v>1487</v>
      </c>
      <c r="H375" s="1239"/>
      <c r="I375" s="1239"/>
      <c r="J375" s="1239"/>
      <c r="K375" s="1239"/>
      <c r="L375" s="1239"/>
      <c r="M375" s="1239"/>
      <c r="N375" s="468" t="s">
        <v>1401</v>
      </c>
      <c r="O375" s="1190">
        <v>628750</v>
      </c>
      <c r="P375" s="1190"/>
      <c r="Q375" s="1190"/>
      <c r="R375" s="610" t="s">
        <v>1390</v>
      </c>
      <c r="S375" s="610" t="s">
        <v>1412</v>
      </c>
      <c r="T375" s="613">
        <v>1</v>
      </c>
      <c r="U375" s="611" t="s">
        <v>1397</v>
      </c>
      <c r="V375" s="610" t="s">
        <v>68</v>
      </c>
      <c r="W375" s="1324">
        <v>4</v>
      </c>
      <c r="X375" s="1324"/>
      <c r="Y375" s="614" t="s">
        <v>1404</v>
      </c>
      <c r="Z375" s="614" t="s">
        <v>1398</v>
      </c>
      <c r="AA375" s="466"/>
      <c r="AB375" s="465"/>
      <c r="AC375" s="465"/>
      <c r="AD375" s="465"/>
      <c r="AE375" s="1325"/>
      <c r="AF375" s="1325"/>
      <c r="AG375" s="465" t="s">
        <v>1391</v>
      </c>
      <c r="AH375" s="1326">
        <f t="shared" si="23"/>
        <v>2515000</v>
      </c>
      <c r="AI375" s="1326"/>
      <c r="AJ375" s="1326"/>
      <c r="AK375" s="1327"/>
      <c r="AM375" s="879"/>
      <c r="AN375" s="880"/>
      <c r="AO375" s="889"/>
      <c r="AP375" s="894"/>
      <c r="AQ375" s="862"/>
      <c r="AR375" s="867"/>
    </row>
    <row r="376" spans="1:44" s="55" customFormat="1" ht="18.95" customHeight="1">
      <c r="A376" s="1154"/>
      <c r="B376" s="1705"/>
      <c r="C376" s="1266"/>
      <c r="D376" s="1339"/>
      <c r="E376" s="1384"/>
      <c r="F376" s="1387"/>
      <c r="G376" s="1251" t="s">
        <v>1392</v>
      </c>
      <c r="H376" s="1252"/>
      <c r="I376" s="1252"/>
      <c r="J376" s="1252"/>
      <c r="K376" s="1252"/>
      <c r="L376" s="1252"/>
      <c r="M376" s="1252"/>
      <c r="N376" s="1252"/>
      <c r="O376" s="686"/>
      <c r="P376" s="686"/>
      <c r="Q376" s="686"/>
      <c r="R376" s="687"/>
      <c r="S376" s="687"/>
      <c r="T376" s="687"/>
      <c r="U376" s="686"/>
      <c r="V376" s="686"/>
      <c r="W376" s="687"/>
      <c r="X376" s="553"/>
      <c r="Y376" s="686"/>
      <c r="Z376" s="686"/>
      <c r="AA376" s="686"/>
      <c r="AB376" s="687"/>
      <c r="AC376" s="687"/>
      <c r="AD376" s="687"/>
      <c r="AE376" s="687"/>
      <c r="AF376" s="688"/>
      <c r="AG376" s="1253">
        <f>AG359+AG367</f>
        <v>7700000</v>
      </c>
      <c r="AH376" s="1253"/>
      <c r="AI376" s="1253"/>
      <c r="AJ376" s="1253"/>
      <c r="AK376" s="1254"/>
      <c r="AM376" s="879"/>
      <c r="AN376" s="880"/>
      <c r="AO376" s="889"/>
      <c r="AP376" s="894"/>
      <c r="AQ376" s="862"/>
      <c r="AR376" s="867"/>
    </row>
    <row r="377" spans="1:44" s="55" customFormat="1" ht="18.95" customHeight="1">
      <c r="A377" s="1154"/>
      <c r="B377" s="1705"/>
      <c r="C377" s="1265" t="s">
        <v>1488</v>
      </c>
      <c r="D377" s="1364">
        <f>ROUND(AG387,-3)</f>
        <v>27800000</v>
      </c>
      <c r="E377" s="1337">
        <v>27800000</v>
      </c>
      <c r="F377" s="1375">
        <f>D377-E377</f>
        <v>0</v>
      </c>
      <c r="G377" s="1371" t="s">
        <v>1489</v>
      </c>
      <c r="H377" s="1372"/>
      <c r="I377" s="1372"/>
      <c r="J377" s="1372"/>
      <c r="K377" s="1372"/>
      <c r="L377" s="1372"/>
      <c r="M377" s="1372"/>
      <c r="N377" s="1372"/>
      <c r="O377" s="1372"/>
      <c r="P377" s="1372"/>
      <c r="Q377" s="1372"/>
      <c r="R377" s="721"/>
      <c r="S377" s="721"/>
      <c r="T377" s="721"/>
      <c r="U377" s="722"/>
      <c r="V377" s="722"/>
      <c r="W377" s="721"/>
      <c r="X377" s="723"/>
      <c r="Y377" s="722"/>
      <c r="Z377" s="722"/>
      <c r="AA377" s="722"/>
      <c r="AB377" s="721"/>
      <c r="AC377" s="721"/>
      <c r="AD377" s="721"/>
      <c r="AE377" s="721"/>
      <c r="AF377" s="724"/>
      <c r="AG377" s="1373">
        <f>SUM(AH378:AK382)</f>
        <v>25000000</v>
      </c>
      <c r="AH377" s="1373"/>
      <c r="AI377" s="1373"/>
      <c r="AJ377" s="1373"/>
      <c r="AK377" s="1373"/>
      <c r="AM377" s="879"/>
      <c r="AN377" s="880"/>
      <c r="AO377" s="889"/>
      <c r="AP377" s="894"/>
      <c r="AQ377" s="862"/>
      <c r="AR377" s="867"/>
    </row>
    <row r="378" spans="1:44" s="55" customFormat="1" ht="18.95" customHeight="1">
      <c r="A378" s="1154"/>
      <c r="B378" s="1705"/>
      <c r="C378" s="1270"/>
      <c r="D378" s="1338"/>
      <c r="E378" s="1338"/>
      <c r="F378" s="1376"/>
      <c r="G378" s="1368" t="s">
        <v>1490</v>
      </c>
      <c r="H378" s="1369"/>
      <c r="I378" s="1369"/>
      <c r="J378" s="1369"/>
      <c r="K378" s="1369"/>
      <c r="L378" s="1369"/>
      <c r="M378" s="1369"/>
      <c r="N378" s="725" t="s">
        <v>86</v>
      </c>
      <c r="O378" s="1370">
        <v>101977</v>
      </c>
      <c r="P378" s="1370"/>
      <c r="Q378" s="1370"/>
      <c r="R378" s="726" t="s">
        <v>12</v>
      </c>
      <c r="S378" s="726" t="s">
        <v>68</v>
      </c>
      <c r="T378" s="726">
        <v>10</v>
      </c>
      <c r="U378" s="727" t="s">
        <v>74</v>
      </c>
      <c r="V378" s="727" t="s">
        <v>87</v>
      </c>
      <c r="W378" s="726"/>
      <c r="X378" s="725"/>
      <c r="Y378" s="1374"/>
      <c r="Z378" s="1374"/>
      <c r="AA378" s="1374"/>
      <c r="AB378" s="726"/>
      <c r="AC378" s="726"/>
      <c r="AD378" s="726"/>
      <c r="AE378" s="726"/>
      <c r="AF378" s="728"/>
      <c r="AG378" s="726" t="s">
        <v>76</v>
      </c>
      <c r="AH378" s="1367">
        <f>O378*T378</f>
        <v>1019770</v>
      </c>
      <c r="AI378" s="1367"/>
      <c r="AJ378" s="1367"/>
      <c r="AK378" s="1367"/>
      <c r="AM378" s="879"/>
      <c r="AN378" s="880"/>
      <c r="AO378" s="889"/>
      <c r="AP378" s="894"/>
      <c r="AQ378" s="862"/>
      <c r="AR378" s="867"/>
    </row>
    <row r="379" spans="1:44" s="55" customFormat="1" ht="18.95" customHeight="1">
      <c r="A379" s="1154"/>
      <c r="B379" s="1705"/>
      <c r="C379" s="1270"/>
      <c r="D379" s="1338"/>
      <c r="E379" s="1338"/>
      <c r="F379" s="1376"/>
      <c r="G379" s="1368" t="s">
        <v>1491</v>
      </c>
      <c r="H379" s="1369"/>
      <c r="I379" s="1369"/>
      <c r="J379" s="1369"/>
      <c r="K379" s="1369"/>
      <c r="L379" s="1369"/>
      <c r="M379" s="1369"/>
      <c r="N379" s="725" t="s">
        <v>86</v>
      </c>
      <c r="O379" s="1370">
        <v>100000</v>
      </c>
      <c r="P379" s="1370"/>
      <c r="Q379" s="1370"/>
      <c r="R379" s="726" t="s">
        <v>12</v>
      </c>
      <c r="S379" s="726" t="s">
        <v>68</v>
      </c>
      <c r="T379" s="726">
        <v>1</v>
      </c>
      <c r="U379" s="727" t="s">
        <v>74</v>
      </c>
      <c r="V379" s="727" t="s">
        <v>87</v>
      </c>
      <c r="W379" s="726"/>
      <c r="X379" s="725"/>
      <c r="Y379" s="1374"/>
      <c r="Z379" s="1374"/>
      <c r="AA379" s="1374"/>
      <c r="AB379" s="726"/>
      <c r="AC379" s="726"/>
      <c r="AD379" s="726"/>
      <c r="AE379" s="726"/>
      <c r="AF379" s="728"/>
      <c r="AG379" s="726" t="s">
        <v>76</v>
      </c>
      <c r="AH379" s="1367">
        <f>O379*T379</f>
        <v>100000</v>
      </c>
      <c r="AI379" s="1367"/>
      <c r="AJ379" s="1367"/>
      <c r="AK379" s="1367"/>
      <c r="AM379" s="879"/>
      <c r="AN379" s="880"/>
      <c r="AO379" s="889"/>
      <c r="AP379" s="894"/>
      <c r="AQ379" s="862"/>
      <c r="AR379" s="867"/>
    </row>
    <row r="380" spans="1:44" s="55" customFormat="1" ht="18.95" customHeight="1">
      <c r="A380" s="1154"/>
      <c r="B380" s="1705"/>
      <c r="C380" s="1270"/>
      <c r="D380" s="1338"/>
      <c r="E380" s="1338"/>
      <c r="F380" s="1376"/>
      <c r="G380" s="1368" t="s">
        <v>1492</v>
      </c>
      <c r="H380" s="1369"/>
      <c r="I380" s="1369"/>
      <c r="J380" s="1369"/>
      <c r="K380" s="1369"/>
      <c r="L380" s="1369"/>
      <c r="M380" s="1369"/>
      <c r="N380" s="725" t="s">
        <v>86</v>
      </c>
      <c r="O380" s="1370">
        <v>10000</v>
      </c>
      <c r="P380" s="1370"/>
      <c r="Q380" s="1370"/>
      <c r="R380" s="726" t="s">
        <v>12</v>
      </c>
      <c r="S380" s="726" t="s">
        <v>68</v>
      </c>
      <c r="T380" s="726">
        <v>40</v>
      </c>
      <c r="U380" s="727" t="s">
        <v>1493</v>
      </c>
      <c r="V380" s="727" t="s">
        <v>87</v>
      </c>
      <c r="W380" s="726"/>
      <c r="X380" s="725"/>
      <c r="Y380" s="1374"/>
      <c r="Z380" s="1374"/>
      <c r="AA380" s="1374"/>
      <c r="AB380" s="726"/>
      <c r="AC380" s="726"/>
      <c r="AD380" s="726"/>
      <c r="AE380" s="726"/>
      <c r="AF380" s="728"/>
      <c r="AG380" s="726" t="s">
        <v>76</v>
      </c>
      <c r="AH380" s="1367">
        <f>O380*T380</f>
        <v>400000</v>
      </c>
      <c r="AI380" s="1367"/>
      <c r="AJ380" s="1367"/>
      <c r="AK380" s="1367"/>
      <c r="AM380" s="879"/>
      <c r="AN380" s="880"/>
      <c r="AO380" s="889"/>
      <c r="AP380" s="894"/>
      <c r="AQ380" s="862"/>
      <c r="AR380" s="867"/>
    </row>
    <row r="381" spans="1:44" s="55" customFormat="1" ht="18.95" customHeight="1">
      <c r="A381" s="1154"/>
      <c r="B381" s="1705"/>
      <c r="C381" s="1270"/>
      <c r="D381" s="1338"/>
      <c r="E381" s="1338"/>
      <c r="F381" s="1376"/>
      <c r="G381" s="1368" t="s">
        <v>1395</v>
      </c>
      <c r="H381" s="1369"/>
      <c r="I381" s="1369"/>
      <c r="J381" s="1369"/>
      <c r="K381" s="1369"/>
      <c r="L381" s="1369"/>
      <c r="M381" s="1369"/>
      <c r="N381" s="725" t="s">
        <v>86</v>
      </c>
      <c r="O381" s="1370">
        <v>10030</v>
      </c>
      <c r="P381" s="1370"/>
      <c r="Q381" s="1370"/>
      <c r="R381" s="726" t="s">
        <v>12</v>
      </c>
      <c r="S381" s="726" t="s">
        <v>68</v>
      </c>
      <c r="T381" s="726">
        <v>30</v>
      </c>
      <c r="U381" s="727" t="s">
        <v>1420</v>
      </c>
      <c r="V381" s="726" t="s">
        <v>68</v>
      </c>
      <c r="W381" s="726">
        <v>6</v>
      </c>
      <c r="X381" s="725" t="s">
        <v>1396</v>
      </c>
      <c r="Y381" s="726" t="s">
        <v>68</v>
      </c>
      <c r="Z381" s="727">
        <v>13</v>
      </c>
      <c r="AA381" s="727" t="s">
        <v>1397</v>
      </c>
      <c r="AB381" s="726" t="s">
        <v>1398</v>
      </c>
      <c r="AC381" s="726"/>
      <c r="AD381" s="726"/>
      <c r="AE381" s="726"/>
      <c r="AF381" s="728"/>
      <c r="AG381" s="726" t="s">
        <v>76</v>
      </c>
      <c r="AH381" s="1367">
        <f>SUM(O381*T381*W381*Z381)</f>
        <v>23470200</v>
      </c>
      <c r="AI381" s="1367"/>
      <c r="AJ381" s="1367"/>
      <c r="AK381" s="1367"/>
      <c r="AM381" s="879"/>
      <c r="AN381" s="880"/>
      <c r="AO381" s="889"/>
      <c r="AP381" s="894"/>
      <c r="AQ381" s="862"/>
      <c r="AR381" s="867"/>
    </row>
    <row r="382" spans="1:44" s="55" customFormat="1" ht="18.95" customHeight="1">
      <c r="A382" s="1154"/>
      <c r="B382" s="1705"/>
      <c r="C382" s="1270"/>
      <c r="D382" s="1338"/>
      <c r="E382" s="1338"/>
      <c r="F382" s="1376"/>
      <c r="G382" s="1368"/>
      <c r="H382" s="1369"/>
      <c r="I382" s="1369"/>
      <c r="J382" s="1369"/>
      <c r="K382" s="1369"/>
      <c r="L382" s="1369"/>
      <c r="M382" s="1369"/>
      <c r="N382" s="725" t="s">
        <v>86</v>
      </c>
      <c r="O382" s="1370">
        <v>10030</v>
      </c>
      <c r="P382" s="1370"/>
      <c r="Q382" s="1370"/>
      <c r="R382" s="726" t="s">
        <v>12</v>
      </c>
      <c r="S382" s="726" t="s">
        <v>68</v>
      </c>
      <c r="T382" s="726">
        <v>1</v>
      </c>
      <c r="U382" s="727" t="s">
        <v>1420</v>
      </c>
      <c r="V382" s="726" t="s">
        <v>68</v>
      </c>
      <c r="W382" s="726">
        <v>1</v>
      </c>
      <c r="X382" s="725" t="s">
        <v>1396</v>
      </c>
      <c r="Y382" s="726" t="s">
        <v>68</v>
      </c>
      <c r="Z382" s="727">
        <v>1</v>
      </c>
      <c r="AA382" s="727" t="s">
        <v>1397</v>
      </c>
      <c r="AB382" s="726" t="s">
        <v>1398</v>
      </c>
      <c r="AC382" s="726"/>
      <c r="AD382" s="726"/>
      <c r="AE382" s="726"/>
      <c r="AF382" s="728"/>
      <c r="AG382" s="726" t="s">
        <v>76</v>
      </c>
      <c r="AH382" s="1367">
        <f>SUM(O382*T382*W382*Z382)</f>
        <v>10030</v>
      </c>
      <c r="AI382" s="1367"/>
      <c r="AJ382" s="1367"/>
      <c r="AK382" s="1367"/>
      <c r="AM382" s="879"/>
      <c r="AN382" s="880"/>
      <c r="AO382" s="889"/>
      <c r="AP382" s="894"/>
      <c r="AQ382" s="862"/>
      <c r="AR382" s="867"/>
    </row>
    <row r="383" spans="1:44" s="55" customFormat="1" ht="18.95" customHeight="1">
      <c r="A383" s="1154"/>
      <c r="B383" s="1705"/>
      <c r="C383" s="1270"/>
      <c r="D383" s="1338"/>
      <c r="E383" s="1338"/>
      <c r="F383" s="1376"/>
      <c r="G383" s="1371" t="s">
        <v>1494</v>
      </c>
      <c r="H383" s="1372"/>
      <c r="I383" s="1372"/>
      <c r="J383" s="1372"/>
      <c r="K383" s="1372"/>
      <c r="L383" s="1372"/>
      <c r="M383" s="1372"/>
      <c r="N383" s="1372"/>
      <c r="O383" s="1372"/>
      <c r="P383" s="1372"/>
      <c r="Q383" s="1372"/>
      <c r="R383" s="721"/>
      <c r="S383" s="721"/>
      <c r="T383" s="721"/>
      <c r="U383" s="722"/>
      <c r="V383" s="722"/>
      <c r="W383" s="721"/>
      <c r="X383" s="723"/>
      <c r="Y383" s="722"/>
      <c r="Z383" s="722"/>
      <c r="AA383" s="722"/>
      <c r="AB383" s="721"/>
      <c r="AC383" s="721"/>
      <c r="AD383" s="721"/>
      <c r="AE383" s="721"/>
      <c r="AF383" s="724"/>
      <c r="AG383" s="1373">
        <f>SUM(AH384:AK386)</f>
        <v>2800000</v>
      </c>
      <c r="AH383" s="1373"/>
      <c r="AI383" s="1373"/>
      <c r="AJ383" s="1373"/>
      <c r="AK383" s="1373"/>
      <c r="AM383" s="879"/>
      <c r="AN383" s="880"/>
      <c r="AO383" s="889"/>
      <c r="AP383" s="894"/>
      <c r="AQ383" s="862"/>
      <c r="AR383" s="867"/>
    </row>
    <row r="384" spans="1:44" s="55" customFormat="1" ht="18.95" customHeight="1">
      <c r="A384" s="1154"/>
      <c r="B384" s="1705"/>
      <c r="C384" s="1270"/>
      <c r="D384" s="1338"/>
      <c r="E384" s="1338"/>
      <c r="F384" s="1376"/>
      <c r="G384" s="1368" t="s">
        <v>1495</v>
      </c>
      <c r="H384" s="1369"/>
      <c r="I384" s="1369"/>
      <c r="J384" s="1369"/>
      <c r="K384" s="1369"/>
      <c r="L384" s="1369"/>
      <c r="M384" s="1369"/>
      <c r="N384" s="725" t="s">
        <v>86</v>
      </c>
      <c r="O384" s="1370">
        <v>272800</v>
      </c>
      <c r="P384" s="1370"/>
      <c r="Q384" s="1370"/>
      <c r="R384" s="726" t="s">
        <v>12</v>
      </c>
      <c r="S384" s="726" t="s">
        <v>68</v>
      </c>
      <c r="T384" s="726">
        <v>1</v>
      </c>
      <c r="U384" s="727" t="s">
        <v>74</v>
      </c>
      <c r="V384" s="727" t="s">
        <v>87</v>
      </c>
      <c r="W384" s="726"/>
      <c r="X384" s="725"/>
      <c r="Y384" s="1374"/>
      <c r="Z384" s="1374"/>
      <c r="AA384" s="1374"/>
      <c r="AB384" s="726"/>
      <c r="AC384" s="726"/>
      <c r="AD384" s="726"/>
      <c r="AE384" s="726"/>
      <c r="AF384" s="728"/>
      <c r="AG384" s="726" t="s">
        <v>76</v>
      </c>
      <c r="AH384" s="1367">
        <f>SUM(O384*T384)</f>
        <v>272800</v>
      </c>
      <c r="AI384" s="1367"/>
      <c r="AJ384" s="1367"/>
      <c r="AK384" s="1367"/>
      <c r="AM384" s="879"/>
      <c r="AN384" s="880"/>
      <c r="AO384" s="889"/>
      <c r="AP384" s="894"/>
      <c r="AQ384" s="862"/>
      <c r="AR384" s="867"/>
    </row>
    <row r="385" spans="1:44" s="55" customFormat="1" ht="18.95" customHeight="1">
      <c r="A385" s="1154"/>
      <c r="B385" s="1705"/>
      <c r="C385" s="1270"/>
      <c r="D385" s="1338"/>
      <c r="E385" s="1338"/>
      <c r="F385" s="1376"/>
      <c r="G385" s="1368" t="s">
        <v>1496</v>
      </c>
      <c r="H385" s="1369"/>
      <c r="I385" s="1369"/>
      <c r="J385" s="1369"/>
      <c r="K385" s="1369"/>
      <c r="L385" s="1369"/>
      <c r="M385" s="1369"/>
      <c r="N385" s="725" t="s">
        <v>86</v>
      </c>
      <c r="O385" s="1370">
        <v>8000</v>
      </c>
      <c r="P385" s="1370"/>
      <c r="Q385" s="1370"/>
      <c r="R385" s="726" t="s">
        <v>12</v>
      </c>
      <c r="S385" s="726" t="s">
        <v>68</v>
      </c>
      <c r="T385" s="726">
        <v>15</v>
      </c>
      <c r="U385" s="727" t="s">
        <v>1397</v>
      </c>
      <c r="V385" s="727" t="s">
        <v>87</v>
      </c>
      <c r="W385" s="726"/>
      <c r="X385" s="725"/>
      <c r="Y385" s="1374"/>
      <c r="Z385" s="1374"/>
      <c r="AA385" s="1374"/>
      <c r="AB385" s="726"/>
      <c r="AC385" s="726"/>
      <c r="AD385" s="726"/>
      <c r="AE385" s="726"/>
      <c r="AF385" s="728"/>
      <c r="AG385" s="726" t="s">
        <v>76</v>
      </c>
      <c r="AH385" s="1367">
        <f>SUM(O385*T385)</f>
        <v>120000</v>
      </c>
      <c r="AI385" s="1367"/>
      <c r="AJ385" s="1367"/>
      <c r="AK385" s="1367"/>
      <c r="AM385" s="879"/>
      <c r="AN385" s="880"/>
      <c r="AO385" s="889"/>
      <c r="AP385" s="894"/>
      <c r="AQ385" s="862"/>
      <c r="AR385" s="867"/>
    </row>
    <row r="386" spans="1:44" s="55" customFormat="1" ht="18.95" customHeight="1" thickBot="1">
      <c r="A386" s="1154"/>
      <c r="B386" s="1705"/>
      <c r="C386" s="1270"/>
      <c r="D386" s="1338"/>
      <c r="E386" s="1338"/>
      <c r="F386" s="1376"/>
      <c r="G386" s="1368" t="s">
        <v>1395</v>
      </c>
      <c r="H386" s="1369"/>
      <c r="I386" s="1369"/>
      <c r="J386" s="1369"/>
      <c r="K386" s="1369"/>
      <c r="L386" s="1369"/>
      <c r="M386" s="1369"/>
      <c r="N386" s="725" t="s">
        <v>86</v>
      </c>
      <c r="O386" s="1370">
        <v>10030</v>
      </c>
      <c r="P386" s="1370"/>
      <c r="Q386" s="1370"/>
      <c r="R386" s="726" t="s">
        <v>12</v>
      </c>
      <c r="S386" s="726" t="s">
        <v>68</v>
      </c>
      <c r="T386" s="726">
        <v>30</v>
      </c>
      <c r="U386" s="727" t="s">
        <v>1420</v>
      </c>
      <c r="V386" s="726" t="s">
        <v>68</v>
      </c>
      <c r="W386" s="726">
        <v>4</v>
      </c>
      <c r="X386" s="725" t="s">
        <v>1396</v>
      </c>
      <c r="Y386" s="726" t="s">
        <v>68</v>
      </c>
      <c r="Z386" s="727">
        <v>2</v>
      </c>
      <c r="AA386" s="727" t="s">
        <v>1397</v>
      </c>
      <c r="AB386" s="726" t="s">
        <v>1398</v>
      </c>
      <c r="AC386" s="726"/>
      <c r="AD386" s="726"/>
      <c r="AE386" s="726"/>
      <c r="AF386" s="728"/>
      <c r="AG386" s="726" t="s">
        <v>76</v>
      </c>
      <c r="AH386" s="1367">
        <f>SUM(O386*T386*W386*Z386)</f>
        <v>2407200</v>
      </c>
      <c r="AI386" s="1367"/>
      <c r="AJ386" s="1367"/>
      <c r="AK386" s="1367"/>
      <c r="AM386" s="879"/>
      <c r="AN386" s="880"/>
      <c r="AO386" s="889"/>
      <c r="AP386" s="894"/>
      <c r="AQ386" s="862"/>
      <c r="AR386" s="867"/>
    </row>
    <row r="387" spans="1:44" s="55" customFormat="1" ht="18.95" customHeight="1">
      <c r="A387" s="1154"/>
      <c r="B387" s="1705"/>
      <c r="C387" s="1266"/>
      <c r="D387" s="1339"/>
      <c r="E387" s="1339"/>
      <c r="F387" s="1377"/>
      <c r="G387" s="1355" t="s">
        <v>77</v>
      </c>
      <c r="H387" s="1356"/>
      <c r="I387" s="1356"/>
      <c r="J387" s="1356"/>
      <c r="K387" s="1356"/>
      <c r="L387" s="1356"/>
      <c r="M387" s="1356"/>
      <c r="N387" s="1356"/>
      <c r="O387" s="729"/>
      <c r="P387" s="729"/>
      <c r="Q387" s="729"/>
      <c r="R387" s="730"/>
      <c r="S387" s="730"/>
      <c r="T387" s="730"/>
      <c r="U387" s="729"/>
      <c r="V387" s="729"/>
      <c r="W387" s="730"/>
      <c r="X387" s="731"/>
      <c r="Y387" s="729"/>
      <c r="Z387" s="729"/>
      <c r="AA387" s="729"/>
      <c r="AB387" s="730"/>
      <c r="AC387" s="730"/>
      <c r="AD387" s="730"/>
      <c r="AE387" s="730"/>
      <c r="AF387" s="732"/>
      <c r="AG387" s="1357">
        <f>SUM(AG377,AG383)</f>
        <v>27800000</v>
      </c>
      <c r="AH387" s="1357"/>
      <c r="AI387" s="1357"/>
      <c r="AJ387" s="1357"/>
      <c r="AK387" s="1358"/>
      <c r="AM387" s="879"/>
      <c r="AN387" s="880"/>
      <c r="AO387" s="889"/>
      <c r="AP387" s="894"/>
      <c r="AQ387" s="862"/>
      <c r="AR387" s="867"/>
    </row>
    <row r="388" spans="1:44" s="55" customFormat="1" ht="18.95" customHeight="1">
      <c r="A388" s="1154"/>
      <c r="B388" s="1705"/>
      <c r="C388" s="1244" t="s">
        <v>1497</v>
      </c>
      <c r="D388" s="1361">
        <f>ROUNDUP(AG406,-3)</f>
        <v>100000000</v>
      </c>
      <c r="E388" s="1364">
        <v>100000000</v>
      </c>
      <c r="F388" s="1340">
        <f>D388-E388</f>
        <v>0</v>
      </c>
      <c r="G388" s="1291" t="s">
        <v>1498</v>
      </c>
      <c r="H388" s="1292"/>
      <c r="I388" s="1292"/>
      <c r="J388" s="1292"/>
      <c r="K388" s="1292"/>
      <c r="L388" s="1292"/>
      <c r="M388" s="1292"/>
      <c r="N388" s="1292"/>
      <c r="O388" s="1292"/>
      <c r="P388" s="1292"/>
      <c r="Q388" s="1292"/>
      <c r="R388" s="673"/>
      <c r="S388" s="673"/>
      <c r="T388" s="673"/>
      <c r="U388" s="674"/>
      <c r="V388" s="674"/>
      <c r="W388" s="673"/>
      <c r="X388" s="675"/>
      <c r="Y388" s="674"/>
      <c r="Z388" s="674"/>
      <c r="AA388" s="674"/>
      <c r="AB388" s="673"/>
      <c r="AC388" s="673"/>
      <c r="AD388" s="673"/>
      <c r="AE388" s="673"/>
      <c r="AF388" s="676"/>
      <c r="AG388" s="1343">
        <f>SUM(AH389:AK395)</f>
        <v>88816000</v>
      </c>
      <c r="AH388" s="1343"/>
      <c r="AI388" s="1343"/>
      <c r="AJ388" s="1343"/>
      <c r="AK388" s="1344"/>
      <c r="AM388" s="879"/>
      <c r="AN388" s="880"/>
      <c r="AO388" s="889"/>
      <c r="AP388" s="894"/>
      <c r="AQ388" s="862"/>
      <c r="AR388" s="867"/>
    </row>
    <row r="389" spans="1:44" s="55" customFormat="1" ht="18.95" customHeight="1">
      <c r="A389" s="1154"/>
      <c r="B389" s="1705"/>
      <c r="C389" s="1359"/>
      <c r="D389" s="1362"/>
      <c r="E389" s="1338"/>
      <c r="F389" s="1341"/>
      <c r="G389" s="1188" t="s">
        <v>1499</v>
      </c>
      <c r="H389" s="1189"/>
      <c r="I389" s="1189"/>
      <c r="J389" s="1189"/>
      <c r="K389" s="1189"/>
      <c r="L389" s="1189"/>
      <c r="M389" s="1189"/>
      <c r="N389" s="592" t="s">
        <v>1401</v>
      </c>
      <c r="O389" s="1240">
        <v>5500</v>
      </c>
      <c r="P389" s="1240"/>
      <c r="Q389" s="1240"/>
      <c r="R389" s="606" t="s">
        <v>1390</v>
      </c>
      <c r="S389" s="606" t="s">
        <v>68</v>
      </c>
      <c r="T389" s="465">
        <v>1</v>
      </c>
      <c r="U389" s="1325" t="s">
        <v>1404</v>
      </c>
      <c r="V389" s="1325"/>
      <c r="W389" s="606" t="s">
        <v>68</v>
      </c>
      <c r="X389" s="607"/>
      <c r="Y389" s="607">
        <v>8</v>
      </c>
      <c r="Z389" s="1350" t="s">
        <v>1396</v>
      </c>
      <c r="AA389" s="1350"/>
      <c r="AB389" s="606" t="s">
        <v>68</v>
      </c>
      <c r="AC389" s="1350">
        <v>80</v>
      </c>
      <c r="AD389" s="1350"/>
      <c r="AE389" s="466" t="s">
        <v>1397</v>
      </c>
      <c r="AF389" s="467" t="s">
        <v>1398</v>
      </c>
      <c r="AG389" s="465" t="s">
        <v>1391</v>
      </c>
      <c r="AH389" s="1326">
        <f t="shared" ref="AH389:AH394" si="24">O389*T389*Y389*AC389</f>
        <v>3520000</v>
      </c>
      <c r="AI389" s="1326"/>
      <c r="AJ389" s="1326"/>
      <c r="AK389" s="1327"/>
      <c r="AM389" s="879"/>
      <c r="AN389" s="880"/>
      <c r="AO389" s="889"/>
      <c r="AP389" s="894"/>
      <c r="AQ389" s="862"/>
      <c r="AR389" s="867"/>
    </row>
    <row r="390" spans="1:44" s="55" customFormat="1" ht="18.95" customHeight="1">
      <c r="A390" s="1154"/>
      <c r="B390" s="1705"/>
      <c r="C390" s="1359"/>
      <c r="D390" s="1362"/>
      <c r="E390" s="1338"/>
      <c r="F390" s="1341"/>
      <c r="G390" s="1238" t="s">
        <v>1500</v>
      </c>
      <c r="H390" s="1239"/>
      <c r="I390" s="1239"/>
      <c r="J390" s="1239"/>
      <c r="K390" s="1239"/>
      <c r="L390" s="1239"/>
      <c r="M390" s="1239"/>
      <c r="N390" s="592" t="s">
        <v>1401</v>
      </c>
      <c r="O390" s="1240">
        <v>4500</v>
      </c>
      <c r="P390" s="1240"/>
      <c r="Q390" s="1240"/>
      <c r="R390" s="606" t="s">
        <v>1390</v>
      </c>
      <c r="S390" s="606" t="s">
        <v>68</v>
      </c>
      <c r="T390" s="465">
        <v>1</v>
      </c>
      <c r="U390" s="1325" t="s">
        <v>1404</v>
      </c>
      <c r="V390" s="1325"/>
      <c r="W390" s="606" t="s">
        <v>68</v>
      </c>
      <c r="X390" s="607"/>
      <c r="Y390" s="607">
        <v>8</v>
      </c>
      <c r="Z390" s="1350" t="s">
        <v>1396</v>
      </c>
      <c r="AA390" s="1350"/>
      <c r="AB390" s="606" t="s">
        <v>68</v>
      </c>
      <c r="AC390" s="1350">
        <v>80</v>
      </c>
      <c r="AD390" s="1350"/>
      <c r="AE390" s="466" t="s">
        <v>1397</v>
      </c>
      <c r="AF390" s="467" t="s">
        <v>1398</v>
      </c>
      <c r="AG390" s="469" t="s">
        <v>1391</v>
      </c>
      <c r="AH390" s="1326">
        <f t="shared" si="24"/>
        <v>2880000</v>
      </c>
      <c r="AI390" s="1326"/>
      <c r="AJ390" s="1326"/>
      <c r="AK390" s="1327"/>
      <c r="AM390" s="879"/>
      <c r="AN390" s="880"/>
      <c r="AO390" s="889"/>
      <c r="AP390" s="894"/>
      <c r="AQ390" s="862"/>
      <c r="AR390" s="867"/>
    </row>
    <row r="391" spans="1:44" s="55" customFormat="1" ht="18.95" customHeight="1">
      <c r="A391" s="1154"/>
      <c r="B391" s="1705"/>
      <c r="C391" s="1359"/>
      <c r="D391" s="1362"/>
      <c r="E391" s="1338"/>
      <c r="F391" s="1341"/>
      <c r="G391" s="1238" t="s">
        <v>1501</v>
      </c>
      <c r="H391" s="1239"/>
      <c r="I391" s="1239"/>
      <c r="J391" s="1239"/>
      <c r="K391" s="1239"/>
      <c r="L391" s="1239"/>
      <c r="M391" s="1239"/>
      <c r="N391" s="592" t="s">
        <v>1401</v>
      </c>
      <c r="O391" s="1240">
        <v>8275</v>
      </c>
      <c r="P391" s="1240"/>
      <c r="Q391" s="1240"/>
      <c r="R391" s="606" t="s">
        <v>1390</v>
      </c>
      <c r="S391" s="606" t="s">
        <v>68</v>
      </c>
      <c r="T391" s="465">
        <v>1</v>
      </c>
      <c r="U391" s="1325" t="s">
        <v>1404</v>
      </c>
      <c r="V391" s="1325"/>
      <c r="W391" s="606" t="s">
        <v>68</v>
      </c>
      <c r="X391" s="607"/>
      <c r="Y391" s="607">
        <v>8</v>
      </c>
      <c r="Z391" s="1350" t="s">
        <v>1396</v>
      </c>
      <c r="AA391" s="1350"/>
      <c r="AB391" s="606" t="s">
        <v>68</v>
      </c>
      <c r="AC391" s="1350">
        <v>80</v>
      </c>
      <c r="AD391" s="1350"/>
      <c r="AE391" s="466" t="s">
        <v>1397</v>
      </c>
      <c r="AF391" s="467" t="s">
        <v>1398</v>
      </c>
      <c r="AG391" s="469" t="s">
        <v>1391</v>
      </c>
      <c r="AH391" s="1326">
        <f t="shared" si="24"/>
        <v>5296000</v>
      </c>
      <c r="AI391" s="1326"/>
      <c r="AJ391" s="1326"/>
      <c r="AK391" s="1327"/>
      <c r="AM391" s="879"/>
      <c r="AN391" s="880"/>
      <c r="AO391" s="889"/>
      <c r="AP391" s="894"/>
      <c r="AQ391" s="862"/>
      <c r="AR391" s="867"/>
    </row>
    <row r="392" spans="1:44" s="55" customFormat="1" ht="18.95" customHeight="1">
      <c r="A392" s="1154"/>
      <c r="B392" s="1705"/>
      <c r="C392" s="1359"/>
      <c r="D392" s="1362"/>
      <c r="E392" s="1338"/>
      <c r="F392" s="1341"/>
      <c r="G392" s="1238" t="s">
        <v>1502</v>
      </c>
      <c r="H392" s="1239"/>
      <c r="I392" s="1239"/>
      <c r="J392" s="1239"/>
      <c r="K392" s="1239"/>
      <c r="L392" s="1239"/>
      <c r="M392" s="1239"/>
      <c r="N392" s="592" t="s">
        <v>1401</v>
      </c>
      <c r="O392" s="1240">
        <v>2000</v>
      </c>
      <c r="P392" s="1240"/>
      <c r="Q392" s="1240"/>
      <c r="R392" s="606" t="s">
        <v>1390</v>
      </c>
      <c r="S392" s="606" t="s">
        <v>68</v>
      </c>
      <c r="T392" s="465">
        <v>3</v>
      </c>
      <c r="U392" s="1325" t="s">
        <v>1404</v>
      </c>
      <c r="V392" s="1325"/>
      <c r="W392" s="606" t="s">
        <v>68</v>
      </c>
      <c r="X392" s="607"/>
      <c r="Y392" s="607">
        <v>8</v>
      </c>
      <c r="Z392" s="1350" t="s">
        <v>1396</v>
      </c>
      <c r="AA392" s="1350"/>
      <c r="AB392" s="606" t="s">
        <v>68</v>
      </c>
      <c r="AC392" s="1350">
        <v>80</v>
      </c>
      <c r="AD392" s="1350"/>
      <c r="AE392" s="466" t="s">
        <v>1397</v>
      </c>
      <c r="AF392" s="467" t="s">
        <v>1398</v>
      </c>
      <c r="AG392" s="469" t="s">
        <v>1391</v>
      </c>
      <c r="AH392" s="1326">
        <f t="shared" si="24"/>
        <v>3840000</v>
      </c>
      <c r="AI392" s="1326"/>
      <c r="AJ392" s="1326"/>
      <c r="AK392" s="1327"/>
      <c r="AM392" s="879"/>
      <c r="AN392" s="880"/>
      <c r="AO392" s="889"/>
      <c r="AP392" s="894"/>
      <c r="AQ392" s="862"/>
      <c r="AR392" s="867"/>
    </row>
    <row r="393" spans="1:44" s="55" customFormat="1" ht="18.95" customHeight="1">
      <c r="A393" s="1154"/>
      <c r="B393" s="1705"/>
      <c r="C393" s="1359"/>
      <c r="D393" s="1362"/>
      <c r="E393" s="1338"/>
      <c r="F393" s="1341"/>
      <c r="G393" s="1238" t="s">
        <v>1503</v>
      </c>
      <c r="H393" s="1239"/>
      <c r="I393" s="1239"/>
      <c r="J393" s="1239"/>
      <c r="K393" s="1239"/>
      <c r="L393" s="1239"/>
      <c r="M393" s="1239"/>
      <c r="N393" s="592" t="s">
        <v>1401</v>
      </c>
      <c r="O393" s="1240">
        <v>16000</v>
      </c>
      <c r="P393" s="1240"/>
      <c r="Q393" s="1240"/>
      <c r="R393" s="606" t="s">
        <v>1390</v>
      </c>
      <c r="S393" s="606" t="s">
        <v>68</v>
      </c>
      <c r="T393" s="465">
        <v>3</v>
      </c>
      <c r="U393" s="1325" t="s">
        <v>1420</v>
      </c>
      <c r="V393" s="1325"/>
      <c r="W393" s="606" t="s">
        <v>68</v>
      </c>
      <c r="X393" s="607"/>
      <c r="Y393" s="607">
        <v>8</v>
      </c>
      <c r="Z393" s="1350" t="s">
        <v>1396</v>
      </c>
      <c r="AA393" s="1350"/>
      <c r="AB393" s="606" t="s">
        <v>68</v>
      </c>
      <c r="AC393" s="1350">
        <v>80</v>
      </c>
      <c r="AD393" s="1350"/>
      <c r="AE393" s="466" t="s">
        <v>1397</v>
      </c>
      <c r="AF393" s="467" t="s">
        <v>1398</v>
      </c>
      <c r="AG393" s="469" t="s">
        <v>1391</v>
      </c>
      <c r="AH393" s="1326">
        <f t="shared" si="24"/>
        <v>30720000</v>
      </c>
      <c r="AI393" s="1326"/>
      <c r="AJ393" s="1326"/>
      <c r="AK393" s="1327"/>
      <c r="AM393" s="879"/>
      <c r="AN393" s="880"/>
      <c r="AO393" s="889"/>
      <c r="AP393" s="894"/>
      <c r="AQ393" s="862"/>
      <c r="AR393" s="867"/>
    </row>
    <row r="394" spans="1:44" s="55" customFormat="1" ht="18.95" customHeight="1">
      <c r="A394" s="1154"/>
      <c r="B394" s="1705"/>
      <c r="C394" s="1359"/>
      <c r="D394" s="1362"/>
      <c r="E394" s="1338"/>
      <c r="F394" s="1341"/>
      <c r="G394" s="1238" t="s">
        <v>1504</v>
      </c>
      <c r="H394" s="1239"/>
      <c r="I394" s="1239"/>
      <c r="J394" s="1239"/>
      <c r="K394" s="1239"/>
      <c r="L394" s="1239"/>
      <c r="M394" s="1239"/>
      <c r="N394" s="592" t="s">
        <v>1401</v>
      </c>
      <c r="O394" s="1240">
        <v>16000</v>
      </c>
      <c r="P394" s="1240"/>
      <c r="Q394" s="1240"/>
      <c r="R394" s="606" t="s">
        <v>1390</v>
      </c>
      <c r="S394" s="606" t="s">
        <v>68</v>
      </c>
      <c r="T394" s="465">
        <v>4</v>
      </c>
      <c r="U394" s="1325" t="s">
        <v>1420</v>
      </c>
      <c r="V394" s="1325"/>
      <c r="W394" s="606" t="s">
        <v>68</v>
      </c>
      <c r="X394" s="607"/>
      <c r="Y394" s="607">
        <v>8</v>
      </c>
      <c r="Z394" s="1350" t="s">
        <v>1396</v>
      </c>
      <c r="AA394" s="1350"/>
      <c r="AB394" s="606" t="s">
        <v>68</v>
      </c>
      <c r="AC394" s="1350">
        <v>80</v>
      </c>
      <c r="AD394" s="1350"/>
      <c r="AE394" s="466" t="s">
        <v>1397</v>
      </c>
      <c r="AF394" s="467" t="s">
        <v>1398</v>
      </c>
      <c r="AG394" s="469" t="s">
        <v>1391</v>
      </c>
      <c r="AH394" s="1326">
        <f t="shared" si="24"/>
        <v>40960000</v>
      </c>
      <c r="AI394" s="1326"/>
      <c r="AJ394" s="1326"/>
      <c r="AK394" s="1327"/>
      <c r="AM394" s="879"/>
      <c r="AN394" s="880"/>
      <c r="AO394" s="889"/>
      <c r="AP394" s="894"/>
      <c r="AQ394" s="862"/>
      <c r="AR394" s="867"/>
    </row>
    <row r="395" spans="1:44" s="55" customFormat="1" ht="18.95" customHeight="1">
      <c r="A395" s="1154"/>
      <c r="B395" s="1705"/>
      <c r="C395" s="1359"/>
      <c r="D395" s="1362"/>
      <c r="E395" s="1338"/>
      <c r="F395" s="1341"/>
      <c r="G395" s="1238" t="s">
        <v>1505</v>
      </c>
      <c r="H395" s="1239"/>
      <c r="I395" s="1239"/>
      <c r="J395" s="1239"/>
      <c r="K395" s="1239"/>
      <c r="L395" s="1239"/>
      <c r="M395" s="1239"/>
      <c r="N395" s="468" t="s">
        <v>1401</v>
      </c>
      <c r="O395" s="1240">
        <v>20000</v>
      </c>
      <c r="P395" s="1240"/>
      <c r="Q395" s="1240"/>
      <c r="R395" s="606" t="s">
        <v>1390</v>
      </c>
      <c r="S395" s="606" t="s">
        <v>68</v>
      </c>
      <c r="T395" s="465">
        <v>1</v>
      </c>
      <c r="U395" s="1325" t="s">
        <v>1404</v>
      </c>
      <c r="V395" s="1325"/>
      <c r="W395" s="606" t="s">
        <v>68</v>
      </c>
      <c r="X395" s="1240">
        <v>80</v>
      </c>
      <c r="Y395" s="1240"/>
      <c r="Z395" s="1350" t="s">
        <v>1397</v>
      </c>
      <c r="AA395" s="1350"/>
      <c r="AB395" s="469" t="s">
        <v>1398</v>
      </c>
      <c r="AC395" s="469"/>
      <c r="AD395" s="469"/>
      <c r="AE395" s="469"/>
      <c r="AF395" s="471"/>
      <c r="AG395" s="469" t="s">
        <v>1391</v>
      </c>
      <c r="AH395" s="1242">
        <f>O395*T395*X395</f>
        <v>1600000</v>
      </c>
      <c r="AI395" s="1242"/>
      <c r="AJ395" s="1242"/>
      <c r="AK395" s="1243"/>
      <c r="AM395" s="879"/>
      <c r="AN395" s="880"/>
      <c r="AO395" s="889"/>
      <c r="AP395" s="894"/>
      <c r="AQ395" s="862"/>
      <c r="AR395" s="867"/>
    </row>
    <row r="396" spans="1:44" s="55" customFormat="1" ht="18.95" customHeight="1">
      <c r="A396" s="1154"/>
      <c r="B396" s="1705"/>
      <c r="C396" s="1359"/>
      <c r="D396" s="1362"/>
      <c r="E396" s="1338"/>
      <c r="F396" s="1341"/>
      <c r="G396" s="1351" t="s">
        <v>1506</v>
      </c>
      <c r="H396" s="1352"/>
      <c r="I396" s="1352"/>
      <c r="J396" s="1352"/>
      <c r="K396" s="1352"/>
      <c r="L396" s="1352"/>
      <c r="M396" s="1352"/>
      <c r="N396" s="1352"/>
      <c r="O396" s="1352"/>
      <c r="P396" s="1352"/>
      <c r="Q396" s="1352"/>
      <c r="R396" s="677"/>
      <c r="S396" s="678"/>
      <c r="T396" s="682"/>
      <c r="U396" s="683"/>
      <c r="V396" s="683"/>
      <c r="W396" s="682"/>
      <c r="X396" s="684"/>
      <c r="Y396" s="683"/>
      <c r="Z396" s="683"/>
      <c r="AA396" s="683"/>
      <c r="AB396" s="682"/>
      <c r="AC396" s="682"/>
      <c r="AD396" s="682"/>
      <c r="AE396" s="682"/>
      <c r="AF396" s="685"/>
      <c r="AG396" s="1353">
        <f>SUM(AH397:AK405)</f>
        <v>11184000</v>
      </c>
      <c r="AH396" s="1353"/>
      <c r="AI396" s="1353"/>
      <c r="AJ396" s="1353"/>
      <c r="AK396" s="1354"/>
      <c r="AM396" s="879"/>
      <c r="AN396" s="880"/>
      <c r="AO396" s="889"/>
      <c r="AP396" s="894"/>
      <c r="AQ396" s="862"/>
      <c r="AR396" s="867"/>
    </row>
    <row r="397" spans="1:44" s="55" customFormat="1" ht="18.95" customHeight="1">
      <c r="A397" s="1154"/>
      <c r="B397" s="1705"/>
      <c r="C397" s="1359"/>
      <c r="D397" s="1362"/>
      <c r="E397" s="1338"/>
      <c r="F397" s="1341"/>
      <c r="G397" s="1238" t="s">
        <v>1507</v>
      </c>
      <c r="H397" s="1239"/>
      <c r="I397" s="1239"/>
      <c r="J397" s="1239"/>
      <c r="K397" s="1239"/>
      <c r="L397" s="1239"/>
      <c r="M397" s="1239"/>
      <c r="N397" s="468" t="s">
        <v>1401</v>
      </c>
      <c r="O397" s="1240">
        <v>100000</v>
      </c>
      <c r="P397" s="1240"/>
      <c r="Q397" s="1240"/>
      <c r="R397" s="469" t="s">
        <v>12</v>
      </c>
      <c r="S397" s="469" t="s">
        <v>68</v>
      </c>
      <c r="T397" s="469">
        <v>3</v>
      </c>
      <c r="U397" s="470" t="s">
        <v>1404</v>
      </c>
      <c r="V397" s="470" t="s">
        <v>1398</v>
      </c>
      <c r="W397" s="469"/>
      <c r="X397" s="468"/>
      <c r="Y397" s="1241"/>
      <c r="Z397" s="1241"/>
      <c r="AA397" s="1241"/>
      <c r="AB397" s="469"/>
      <c r="AC397" s="469"/>
      <c r="AD397" s="469"/>
      <c r="AE397" s="469"/>
      <c r="AF397" s="471"/>
      <c r="AG397" s="469" t="s">
        <v>1391</v>
      </c>
      <c r="AH397" s="1242">
        <f>O397*T397</f>
        <v>300000</v>
      </c>
      <c r="AI397" s="1242"/>
      <c r="AJ397" s="1242"/>
      <c r="AK397" s="1243"/>
      <c r="AM397" s="879"/>
      <c r="AN397" s="880"/>
      <c r="AO397" s="889"/>
      <c r="AP397" s="894"/>
      <c r="AQ397" s="862"/>
      <c r="AR397" s="867"/>
    </row>
    <row r="398" spans="1:44" s="55" customFormat="1" ht="18.95" customHeight="1">
      <c r="A398" s="1154"/>
      <c r="B398" s="1705"/>
      <c r="C398" s="1359"/>
      <c r="D398" s="1362"/>
      <c r="E398" s="1338"/>
      <c r="F398" s="1341"/>
      <c r="G398" s="1238" t="s">
        <v>1423</v>
      </c>
      <c r="H398" s="1239"/>
      <c r="I398" s="1239"/>
      <c r="J398" s="1239"/>
      <c r="K398" s="1239"/>
      <c r="L398" s="1239"/>
      <c r="M398" s="1239"/>
      <c r="N398" s="468" t="s">
        <v>1401</v>
      </c>
      <c r="O398" s="1240">
        <v>300000</v>
      </c>
      <c r="P398" s="1240"/>
      <c r="Q398" s="1240"/>
      <c r="R398" s="469" t="s">
        <v>12</v>
      </c>
      <c r="S398" s="469" t="s">
        <v>68</v>
      </c>
      <c r="T398" s="465">
        <v>2</v>
      </c>
      <c r="U398" s="466" t="s">
        <v>1404</v>
      </c>
      <c r="V398" s="466" t="s">
        <v>1398</v>
      </c>
      <c r="W398" s="465"/>
      <c r="X398" s="464"/>
      <c r="Y398" s="1349"/>
      <c r="Z398" s="1349"/>
      <c r="AA398" s="1349"/>
      <c r="AB398" s="465"/>
      <c r="AC398" s="465"/>
      <c r="AD398" s="465"/>
      <c r="AE398" s="465"/>
      <c r="AF398" s="467"/>
      <c r="AG398" s="465" t="s">
        <v>1391</v>
      </c>
      <c r="AH398" s="1242">
        <f t="shared" ref="AH398:AH400" si="25">O398*T398</f>
        <v>600000</v>
      </c>
      <c r="AI398" s="1242"/>
      <c r="AJ398" s="1242"/>
      <c r="AK398" s="1243"/>
      <c r="AM398" s="879"/>
      <c r="AN398" s="880"/>
      <c r="AO398" s="889"/>
      <c r="AP398" s="894"/>
      <c r="AQ398" s="862"/>
      <c r="AR398" s="867"/>
    </row>
    <row r="399" spans="1:44" s="55" customFormat="1" ht="18.95" customHeight="1">
      <c r="A399" s="1154"/>
      <c r="B399" s="1705"/>
      <c r="C399" s="1359"/>
      <c r="D399" s="1362"/>
      <c r="E399" s="1338"/>
      <c r="F399" s="1341"/>
      <c r="G399" s="1238" t="s">
        <v>1508</v>
      </c>
      <c r="H399" s="1239"/>
      <c r="I399" s="1239"/>
      <c r="J399" s="1239"/>
      <c r="K399" s="1239"/>
      <c r="L399" s="1239"/>
      <c r="M399" s="1239"/>
      <c r="N399" s="468" t="s">
        <v>1401</v>
      </c>
      <c r="O399" s="1240">
        <v>100000</v>
      </c>
      <c r="P399" s="1240"/>
      <c r="Q399" s="1240"/>
      <c r="R399" s="469" t="s">
        <v>12</v>
      </c>
      <c r="S399" s="469" t="s">
        <v>68</v>
      </c>
      <c r="T399" s="469">
        <v>10</v>
      </c>
      <c r="U399" s="470" t="s">
        <v>1404</v>
      </c>
      <c r="V399" s="470" t="s">
        <v>1398</v>
      </c>
      <c r="W399" s="469"/>
      <c r="X399" s="468"/>
      <c r="Y399" s="1241"/>
      <c r="Z399" s="1241"/>
      <c r="AA399" s="1241"/>
      <c r="AB399" s="469"/>
      <c r="AC399" s="469"/>
      <c r="AD399" s="469"/>
      <c r="AE399" s="469"/>
      <c r="AF399" s="471"/>
      <c r="AG399" s="469" t="s">
        <v>1391</v>
      </c>
      <c r="AH399" s="1242">
        <f t="shared" si="25"/>
        <v>1000000</v>
      </c>
      <c r="AI399" s="1242"/>
      <c r="AJ399" s="1242"/>
      <c r="AK399" s="1243"/>
      <c r="AM399" s="879"/>
      <c r="AN399" s="880"/>
      <c r="AO399" s="889"/>
      <c r="AP399" s="894"/>
      <c r="AQ399" s="862"/>
      <c r="AR399" s="867"/>
    </row>
    <row r="400" spans="1:44" s="55" customFormat="1" ht="18.95" customHeight="1">
      <c r="A400" s="1154"/>
      <c r="B400" s="1705"/>
      <c r="C400" s="1359"/>
      <c r="D400" s="1362"/>
      <c r="E400" s="1338"/>
      <c r="F400" s="1341"/>
      <c r="G400" s="1238" t="s">
        <v>1509</v>
      </c>
      <c r="H400" s="1239"/>
      <c r="I400" s="1239"/>
      <c r="J400" s="1239"/>
      <c r="K400" s="1239"/>
      <c r="L400" s="1239"/>
      <c r="M400" s="1239"/>
      <c r="N400" s="468" t="s">
        <v>1401</v>
      </c>
      <c r="O400" s="1240">
        <v>150000</v>
      </c>
      <c r="P400" s="1240"/>
      <c r="Q400" s="1240"/>
      <c r="R400" s="469" t="s">
        <v>12</v>
      </c>
      <c r="S400" s="469" t="s">
        <v>68</v>
      </c>
      <c r="T400" s="469">
        <v>7</v>
      </c>
      <c r="U400" s="470" t="s">
        <v>1404</v>
      </c>
      <c r="V400" s="470" t="s">
        <v>1398</v>
      </c>
      <c r="W400" s="469"/>
      <c r="X400" s="468"/>
      <c r="Y400" s="1241"/>
      <c r="Z400" s="1241"/>
      <c r="AA400" s="1241"/>
      <c r="AB400" s="469"/>
      <c r="AC400" s="469"/>
      <c r="AD400" s="469"/>
      <c r="AE400" s="469"/>
      <c r="AF400" s="471"/>
      <c r="AG400" s="469" t="s">
        <v>1391</v>
      </c>
      <c r="AH400" s="1242">
        <f t="shared" si="25"/>
        <v>1050000</v>
      </c>
      <c r="AI400" s="1242"/>
      <c r="AJ400" s="1242"/>
      <c r="AK400" s="1243"/>
      <c r="AM400" s="879"/>
      <c r="AN400" s="880"/>
      <c r="AO400" s="889"/>
      <c r="AP400" s="894"/>
      <c r="AQ400" s="862"/>
      <c r="AR400" s="867"/>
    </row>
    <row r="401" spans="1:44" s="55" customFormat="1" ht="18.95" customHeight="1">
      <c r="A401" s="1154"/>
      <c r="B401" s="1705"/>
      <c r="C401" s="1359"/>
      <c r="D401" s="1362"/>
      <c r="E401" s="1338"/>
      <c r="F401" s="1341"/>
      <c r="G401" s="1238" t="s">
        <v>1510</v>
      </c>
      <c r="H401" s="1239"/>
      <c r="I401" s="1239"/>
      <c r="J401" s="1239"/>
      <c r="K401" s="1239"/>
      <c r="L401" s="1239"/>
      <c r="M401" s="1239"/>
      <c r="N401" s="468" t="s">
        <v>1401</v>
      </c>
      <c r="O401" s="1240">
        <v>700000</v>
      </c>
      <c r="P401" s="1240"/>
      <c r="Q401" s="1240"/>
      <c r="R401" s="469" t="s">
        <v>12</v>
      </c>
      <c r="S401" s="469" t="s">
        <v>68</v>
      </c>
      <c r="T401" s="469">
        <v>1</v>
      </c>
      <c r="U401" s="470" t="s">
        <v>1404</v>
      </c>
      <c r="V401" s="470" t="s">
        <v>1398</v>
      </c>
      <c r="W401" s="469"/>
      <c r="X401" s="468"/>
      <c r="Y401" s="1241"/>
      <c r="Z401" s="1241"/>
      <c r="AA401" s="1241"/>
      <c r="AB401" s="469"/>
      <c r="AC401" s="469"/>
      <c r="AD401" s="469"/>
      <c r="AE401" s="469"/>
      <c r="AF401" s="471"/>
      <c r="AG401" s="469" t="s">
        <v>1391</v>
      </c>
      <c r="AH401" s="1242">
        <f>O401*T401</f>
        <v>700000</v>
      </c>
      <c r="AI401" s="1242"/>
      <c r="AJ401" s="1242"/>
      <c r="AK401" s="1243"/>
      <c r="AM401" s="879"/>
      <c r="AN401" s="880"/>
      <c r="AO401" s="889"/>
      <c r="AP401" s="894"/>
      <c r="AQ401" s="862"/>
      <c r="AR401" s="867"/>
    </row>
    <row r="402" spans="1:44" s="55" customFormat="1" ht="18.95" customHeight="1">
      <c r="A402" s="1154"/>
      <c r="B402" s="1705"/>
      <c r="C402" s="1359"/>
      <c r="D402" s="1362"/>
      <c r="E402" s="1338"/>
      <c r="F402" s="1341"/>
      <c r="G402" s="1238" t="s">
        <v>1511</v>
      </c>
      <c r="H402" s="1239"/>
      <c r="I402" s="1239"/>
      <c r="J402" s="1239"/>
      <c r="K402" s="1239"/>
      <c r="L402" s="1239"/>
      <c r="M402" s="1239"/>
      <c r="N402" s="468" t="s">
        <v>1401</v>
      </c>
      <c r="O402" s="1240">
        <v>150000</v>
      </c>
      <c r="P402" s="1240"/>
      <c r="Q402" s="1240"/>
      <c r="R402" s="469" t="s">
        <v>12</v>
      </c>
      <c r="S402" s="469" t="s">
        <v>68</v>
      </c>
      <c r="T402" s="465">
        <v>3</v>
      </c>
      <c r="U402" s="466" t="s">
        <v>1404</v>
      </c>
      <c r="V402" s="466" t="s">
        <v>1398</v>
      </c>
      <c r="W402" s="465"/>
      <c r="X402" s="464"/>
      <c r="Y402" s="1349"/>
      <c r="Z402" s="1349"/>
      <c r="AA402" s="1349"/>
      <c r="AB402" s="465"/>
      <c r="AC402" s="465"/>
      <c r="AD402" s="465"/>
      <c r="AE402" s="465"/>
      <c r="AF402" s="467"/>
      <c r="AG402" s="465" t="s">
        <v>1391</v>
      </c>
      <c r="AH402" s="1242">
        <f t="shared" ref="AH402:AH404" si="26">O402*T402</f>
        <v>450000</v>
      </c>
      <c r="AI402" s="1242"/>
      <c r="AJ402" s="1242"/>
      <c r="AK402" s="1243"/>
      <c r="AM402" s="879"/>
      <c r="AN402" s="880"/>
      <c r="AO402" s="889"/>
      <c r="AP402" s="894"/>
      <c r="AQ402" s="862"/>
      <c r="AR402" s="867"/>
    </row>
    <row r="403" spans="1:44" s="55" customFormat="1" ht="18.95" customHeight="1">
      <c r="A403" s="1154"/>
      <c r="B403" s="1705"/>
      <c r="C403" s="1359"/>
      <c r="D403" s="1362"/>
      <c r="E403" s="1338"/>
      <c r="F403" s="1341"/>
      <c r="G403" s="1238" t="s">
        <v>1492</v>
      </c>
      <c r="H403" s="1239"/>
      <c r="I403" s="1239"/>
      <c r="J403" s="1239"/>
      <c r="K403" s="1239"/>
      <c r="L403" s="1239"/>
      <c r="M403" s="1239"/>
      <c r="N403" s="468" t="s">
        <v>1401</v>
      </c>
      <c r="O403" s="1240">
        <v>200000</v>
      </c>
      <c r="P403" s="1240"/>
      <c r="Q403" s="1240"/>
      <c r="R403" s="469" t="s">
        <v>12</v>
      </c>
      <c r="S403" s="469" t="s">
        <v>68</v>
      </c>
      <c r="T403" s="469">
        <v>3</v>
      </c>
      <c r="U403" s="470" t="s">
        <v>1404</v>
      </c>
      <c r="V403" s="470" t="s">
        <v>1398</v>
      </c>
      <c r="W403" s="469"/>
      <c r="X403" s="468"/>
      <c r="Y403" s="1241"/>
      <c r="Z403" s="1241"/>
      <c r="AA403" s="1241"/>
      <c r="AB403" s="469"/>
      <c r="AC403" s="469"/>
      <c r="AD403" s="469"/>
      <c r="AE403" s="469"/>
      <c r="AF403" s="471"/>
      <c r="AG403" s="469" t="s">
        <v>1391</v>
      </c>
      <c r="AH403" s="1242">
        <f t="shared" si="26"/>
        <v>600000</v>
      </c>
      <c r="AI403" s="1242"/>
      <c r="AJ403" s="1242"/>
      <c r="AK403" s="1243"/>
      <c r="AM403" s="879"/>
      <c r="AN403" s="880"/>
      <c r="AO403" s="889"/>
      <c r="AP403" s="894"/>
      <c r="AQ403" s="862"/>
      <c r="AR403" s="867"/>
    </row>
    <row r="404" spans="1:44" s="55" customFormat="1" ht="18.95" customHeight="1">
      <c r="A404" s="1154"/>
      <c r="B404" s="1705"/>
      <c r="C404" s="1359"/>
      <c r="D404" s="1362"/>
      <c r="E404" s="1338"/>
      <c r="F404" s="1341"/>
      <c r="G404" s="1238" t="s">
        <v>1512</v>
      </c>
      <c r="H404" s="1239"/>
      <c r="I404" s="1239"/>
      <c r="J404" s="1239"/>
      <c r="K404" s="1239"/>
      <c r="L404" s="1239"/>
      <c r="M404" s="1239"/>
      <c r="N404" s="468" t="s">
        <v>1401</v>
      </c>
      <c r="O404" s="1240">
        <v>200000</v>
      </c>
      <c r="P404" s="1240"/>
      <c r="Q404" s="1240"/>
      <c r="R404" s="469" t="s">
        <v>12</v>
      </c>
      <c r="S404" s="469" t="s">
        <v>68</v>
      </c>
      <c r="T404" s="469">
        <v>8</v>
      </c>
      <c r="U404" s="470" t="s">
        <v>1396</v>
      </c>
      <c r="V404" s="470" t="s">
        <v>1398</v>
      </c>
      <c r="W404" s="469"/>
      <c r="X404" s="468"/>
      <c r="Y404" s="1241"/>
      <c r="Z404" s="1241"/>
      <c r="AA404" s="1241"/>
      <c r="AB404" s="469"/>
      <c r="AC404" s="469"/>
      <c r="AD404" s="469"/>
      <c r="AE404" s="469"/>
      <c r="AF404" s="471"/>
      <c r="AG404" s="469" t="s">
        <v>1391</v>
      </c>
      <c r="AH404" s="1242">
        <f t="shared" si="26"/>
        <v>1600000</v>
      </c>
      <c r="AI404" s="1242"/>
      <c r="AJ404" s="1242"/>
      <c r="AK404" s="1243"/>
      <c r="AM404" s="879"/>
      <c r="AN404" s="880"/>
      <c r="AO404" s="889"/>
      <c r="AP404" s="894"/>
      <c r="AQ404" s="862"/>
      <c r="AR404" s="867"/>
    </row>
    <row r="405" spans="1:44" s="55" customFormat="1" ht="18.95" customHeight="1">
      <c r="A405" s="1154"/>
      <c r="B405" s="1705"/>
      <c r="C405" s="1359"/>
      <c r="D405" s="1362"/>
      <c r="E405" s="1338"/>
      <c r="F405" s="1341"/>
      <c r="G405" s="1345" t="s">
        <v>1513</v>
      </c>
      <c r="H405" s="1346"/>
      <c r="I405" s="1346"/>
      <c r="J405" s="1346"/>
      <c r="K405" s="1346"/>
      <c r="L405" s="1346"/>
      <c r="M405" s="1346"/>
      <c r="N405" s="544" t="s">
        <v>1401</v>
      </c>
      <c r="O405" s="1347">
        <v>488400</v>
      </c>
      <c r="P405" s="1347"/>
      <c r="Q405" s="1347"/>
      <c r="R405" s="545" t="s">
        <v>1390</v>
      </c>
      <c r="S405" s="545" t="s">
        <v>68</v>
      </c>
      <c r="T405" s="564">
        <v>10</v>
      </c>
      <c r="U405" s="565" t="s">
        <v>1396</v>
      </c>
      <c r="V405" s="565" t="s">
        <v>1398</v>
      </c>
      <c r="W405" s="564"/>
      <c r="X405" s="563"/>
      <c r="Y405" s="1348"/>
      <c r="Z405" s="1348"/>
      <c r="AA405" s="1348"/>
      <c r="AB405" s="564"/>
      <c r="AC405" s="564"/>
      <c r="AD405" s="564"/>
      <c r="AE405" s="564"/>
      <c r="AF405" s="566"/>
      <c r="AG405" s="564" t="s">
        <v>1391</v>
      </c>
      <c r="AH405" s="1257">
        <f>O405*T405</f>
        <v>4884000</v>
      </c>
      <c r="AI405" s="1257"/>
      <c r="AJ405" s="1257"/>
      <c r="AK405" s="1258"/>
      <c r="AM405" s="879"/>
      <c r="AN405" s="880"/>
      <c r="AO405" s="889"/>
      <c r="AP405" s="894"/>
      <c r="AQ405" s="862"/>
      <c r="AR405" s="867"/>
    </row>
    <row r="406" spans="1:44" s="55" customFormat="1" ht="18.95" customHeight="1">
      <c r="A406" s="1154"/>
      <c r="B406" s="1705"/>
      <c r="C406" s="1360"/>
      <c r="D406" s="1363"/>
      <c r="E406" s="1365"/>
      <c r="F406" s="1366"/>
      <c r="G406" s="1251" t="s">
        <v>1392</v>
      </c>
      <c r="H406" s="1252"/>
      <c r="I406" s="1252"/>
      <c r="J406" s="1252"/>
      <c r="K406" s="1252"/>
      <c r="L406" s="1252"/>
      <c r="M406" s="1252"/>
      <c r="N406" s="1252"/>
      <c r="O406" s="686"/>
      <c r="P406" s="686"/>
      <c r="Q406" s="686"/>
      <c r="R406" s="687"/>
      <c r="S406" s="687"/>
      <c r="T406" s="687"/>
      <c r="U406" s="686"/>
      <c r="V406" s="686"/>
      <c r="W406" s="687"/>
      <c r="X406" s="553"/>
      <c r="Y406" s="686"/>
      <c r="Z406" s="686"/>
      <c r="AA406" s="686"/>
      <c r="AB406" s="687"/>
      <c r="AC406" s="687"/>
      <c r="AD406" s="687"/>
      <c r="AE406" s="687"/>
      <c r="AF406" s="688"/>
      <c r="AG406" s="1253">
        <f>AG388+AG396</f>
        <v>100000000</v>
      </c>
      <c r="AH406" s="1253"/>
      <c r="AI406" s="1253"/>
      <c r="AJ406" s="1253"/>
      <c r="AK406" s="1254"/>
      <c r="AM406" s="879"/>
      <c r="AN406" s="880"/>
      <c r="AO406" s="889"/>
      <c r="AP406" s="894"/>
      <c r="AQ406" s="862"/>
      <c r="AR406" s="867"/>
    </row>
    <row r="407" spans="1:44" s="55" customFormat="1" ht="18.95" customHeight="1">
      <c r="A407" s="1154"/>
      <c r="B407" s="1705"/>
      <c r="C407" s="1336" t="s">
        <v>1514</v>
      </c>
      <c r="D407" s="1337">
        <f>ROUND(AG412,-3)</f>
        <v>3000000</v>
      </c>
      <c r="E407" s="1337">
        <v>3000000</v>
      </c>
      <c r="F407" s="1340">
        <f>D407-E407</f>
        <v>0</v>
      </c>
      <c r="G407" s="1291" t="s">
        <v>1515</v>
      </c>
      <c r="H407" s="1292"/>
      <c r="I407" s="1292"/>
      <c r="J407" s="1292"/>
      <c r="K407" s="1292"/>
      <c r="L407" s="1292"/>
      <c r="M407" s="1292"/>
      <c r="N407" s="1292"/>
      <c r="O407" s="1292"/>
      <c r="P407" s="1292"/>
      <c r="Q407" s="1292"/>
      <c r="R407" s="673"/>
      <c r="S407" s="673"/>
      <c r="T407" s="673"/>
      <c r="U407" s="674"/>
      <c r="V407" s="674"/>
      <c r="W407" s="673"/>
      <c r="X407" s="675"/>
      <c r="Y407" s="674"/>
      <c r="Z407" s="674"/>
      <c r="AA407" s="674"/>
      <c r="AB407" s="673"/>
      <c r="AC407" s="673"/>
      <c r="AD407" s="673"/>
      <c r="AE407" s="673"/>
      <c r="AF407" s="676"/>
      <c r="AG407" s="1343">
        <f>SUM(AH408:AK411)</f>
        <v>3000000</v>
      </c>
      <c r="AH407" s="1343"/>
      <c r="AI407" s="1343"/>
      <c r="AJ407" s="1343"/>
      <c r="AK407" s="1344"/>
      <c r="AM407" s="879"/>
      <c r="AN407" s="880"/>
      <c r="AO407" s="889"/>
      <c r="AP407" s="894"/>
      <c r="AQ407" s="862"/>
      <c r="AR407" s="867"/>
    </row>
    <row r="408" spans="1:44" s="55" customFormat="1" ht="18.95" customHeight="1">
      <c r="A408" s="1154"/>
      <c r="B408" s="1705"/>
      <c r="C408" s="1270"/>
      <c r="D408" s="1338"/>
      <c r="E408" s="1338"/>
      <c r="F408" s="1341"/>
      <c r="G408" s="1188" t="s">
        <v>1516</v>
      </c>
      <c r="H408" s="1189"/>
      <c r="I408" s="1189"/>
      <c r="J408" s="1189"/>
      <c r="K408" s="1189"/>
      <c r="L408" s="1189"/>
      <c r="M408" s="1189"/>
      <c r="N408" s="592" t="s">
        <v>1401</v>
      </c>
      <c r="O408" s="1190">
        <v>25000</v>
      </c>
      <c r="P408" s="1190"/>
      <c r="Q408" s="1190"/>
      <c r="R408" s="610" t="s">
        <v>1390</v>
      </c>
      <c r="S408" s="610" t="s">
        <v>1412</v>
      </c>
      <c r="T408" s="613">
        <v>10</v>
      </c>
      <c r="U408" s="611" t="s">
        <v>1404</v>
      </c>
      <c r="V408" s="610" t="s">
        <v>68</v>
      </c>
      <c r="W408" s="1324">
        <v>7</v>
      </c>
      <c r="X408" s="1324"/>
      <c r="Y408" s="614" t="s">
        <v>1517</v>
      </c>
      <c r="Z408" s="614" t="s">
        <v>1398</v>
      </c>
      <c r="AA408" s="466"/>
      <c r="AB408" s="465"/>
      <c r="AC408" s="465"/>
      <c r="AD408" s="465"/>
      <c r="AE408" s="1325"/>
      <c r="AF408" s="1325"/>
      <c r="AG408" s="465" t="s">
        <v>1391</v>
      </c>
      <c r="AH408" s="1326">
        <f t="shared" ref="AH408:AH411" si="27">O408*T408*W408</f>
        <v>1750000</v>
      </c>
      <c r="AI408" s="1326"/>
      <c r="AJ408" s="1326"/>
      <c r="AK408" s="1327"/>
      <c r="AM408" s="879"/>
      <c r="AN408" s="880"/>
      <c r="AO408" s="889"/>
      <c r="AP408" s="894"/>
      <c r="AQ408" s="862">
        <v>1495120</v>
      </c>
      <c r="AR408" s="867"/>
    </row>
    <row r="409" spans="1:44" s="55" customFormat="1" ht="18.95" customHeight="1">
      <c r="A409" s="1154"/>
      <c r="B409" s="1705"/>
      <c r="C409" s="1270"/>
      <c r="D409" s="1338"/>
      <c r="E409" s="1338"/>
      <c r="F409" s="1341"/>
      <c r="G409" s="1188" t="s">
        <v>1518</v>
      </c>
      <c r="H409" s="1189"/>
      <c r="I409" s="1189"/>
      <c r="J409" s="1189"/>
      <c r="K409" s="1189"/>
      <c r="L409" s="1189"/>
      <c r="M409" s="1189"/>
      <c r="N409" s="592" t="s">
        <v>1401</v>
      </c>
      <c r="O409" s="1190">
        <v>25000</v>
      </c>
      <c r="P409" s="1190"/>
      <c r="Q409" s="1190"/>
      <c r="R409" s="610" t="s">
        <v>1390</v>
      </c>
      <c r="S409" s="610" t="s">
        <v>1412</v>
      </c>
      <c r="T409" s="613">
        <v>2</v>
      </c>
      <c r="U409" s="611" t="s">
        <v>1404</v>
      </c>
      <c r="V409" s="610" t="s">
        <v>68</v>
      </c>
      <c r="W409" s="1324">
        <v>7</v>
      </c>
      <c r="X409" s="1324"/>
      <c r="Y409" s="614" t="s">
        <v>1517</v>
      </c>
      <c r="Z409" s="614" t="s">
        <v>1398</v>
      </c>
      <c r="AA409" s="466"/>
      <c r="AB409" s="465"/>
      <c r="AC409" s="465"/>
      <c r="AD409" s="465"/>
      <c r="AE409" s="1325"/>
      <c r="AF409" s="1325"/>
      <c r="AG409" s="465" t="s">
        <v>1391</v>
      </c>
      <c r="AH409" s="1326">
        <f t="shared" si="27"/>
        <v>350000</v>
      </c>
      <c r="AI409" s="1326"/>
      <c r="AJ409" s="1326"/>
      <c r="AK409" s="1327"/>
      <c r="AM409" s="879"/>
      <c r="AN409" s="880"/>
      <c r="AO409" s="889"/>
      <c r="AP409" s="894"/>
      <c r="AQ409" s="862">
        <v>350000</v>
      </c>
      <c r="AR409" s="867"/>
    </row>
    <row r="410" spans="1:44" s="55" customFormat="1" ht="18.95" customHeight="1">
      <c r="A410" s="1154"/>
      <c r="B410" s="1705"/>
      <c r="C410" s="1270"/>
      <c r="D410" s="1338"/>
      <c r="E410" s="1338"/>
      <c r="F410" s="1341"/>
      <c r="G410" s="1188" t="s">
        <v>1519</v>
      </c>
      <c r="H410" s="1189"/>
      <c r="I410" s="1189"/>
      <c r="J410" s="1189"/>
      <c r="K410" s="1189"/>
      <c r="L410" s="1189"/>
      <c r="M410" s="1189"/>
      <c r="N410" s="592" t="s">
        <v>1401</v>
      </c>
      <c r="O410" s="1190">
        <v>17500</v>
      </c>
      <c r="P410" s="1190"/>
      <c r="Q410" s="1190"/>
      <c r="R410" s="610" t="s">
        <v>1390</v>
      </c>
      <c r="S410" s="610" t="s">
        <v>1412</v>
      </c>
      <c r="T410" s="613">
        <v>10</v>
      </c>
      <c r="U410" s="611" t="s">
        <v>1404</v>
      </c>
      <c r="V410" s="610" t="s">
        <v>68</v>
      </c>
      <c r="W410" s="1324">
        <v>4</v>
      </c>
      <c r="X410" s="1324"/>
      <c r="Y410" s="614" t="s">
        <v>1397</v>
      </c>
      <c r="Z410" s="614" t="s">
        <v>1398</v>
      </c>
      <c r="AA410" s="466"/>
      <c r="AB410" s="465"/>
      <c r="AC410" s="465"/>
      <c r="AD410" s="465"/>
      <c r="AE410" s="1325"/>
      <c r="AF410" s="1325"/>
      <c r="AG410" s="465" t="s">
        <v>1391</v>
      </c>
      <c r="AH410" s="1326">
        <f t="shared" si="27"/>
        <v>700000</v>
      </c>
      <c r="AI410" s="1326"/>
      <c r="AJ410" s="1326"/>
      <c r="AK410" s="1327"/>
      <c r="AM410" s="879"/>
      <c r="AN410" s="880"/>
      <c r="AO410" s="889"/>
      <c r="AP410" s="894"/>
      <c r="AQ410" s="862">
        <v>130700</v>
      </c>
      <c r="AR410" s="867"/>
    </row>
    <row r="411" spans="1:44" s="55" customFormat="1" ht="18.95" customHeight="1">
      <c r="A411" s="1154"/>
      <c r="B411" s="1705"/>
      <c r="C411" s="1270"/>
      <c r="D411" s="1338"/>
      <c r="E411" s="1338"/>
      <c r="F411" s="1341"/>
      <c r="G411" s="1188" t="s">
        <v>1520</v>
      </c>
      <c r="H411" s="1189"/>
      <c r="I411" s="1189"/>
      <c r="J411" s="1189"/>
      <c r="K411" s="1189"/>
      <c r="L411" s="1189"/>
      <c r="M411" s="1189"/>
      <c r="N411" s="592" t="s">
        <v>1401</v>
      </c>
      <c r="O411" s="1190">
        <v>25000</v>
      </c>
      <c r="P411" s="1190"/>
      <c r="Q411" s="1190"/>
      <c r="R411" s="610" t="s">
        <v>1390</v>
      </c>
      <c r="S411" s="610" t="s">
        <v>1412</v>
      </c>
      <c r="T411" s="613">
        <v>2</v>
      </c>
      <c r="U411" s="611" t="s">
        <v>1404</v>
      </c>
      <c r="V411" s="610" t="s">
        <v>68</v>
      </c>
      <c r="W411" s="1324">
        <v>4</v>
      </c>
      <c r="X411" s="1324"/>
      <c r="Y411" s="614" t="s">
        <v>1397</v>
      </c>
      <c r="Z411" s="614" t="s">
        <v>1398</v>
      </c>
      <c r="AA411" s="466"/>
      <c r="AB411" s="465"/>
      <c r="AC411" s="465"/>
      <c r="AD411" s="465"/>
      <c r="AE411" s="1325"/>
      <c r="AF411" s="1325"/>
      <c r="AG411" s="465" t="s">
        <v>1391</v>
      </c>
      <c r="AH411" s="1326">
        <f t="shared" si="27"/>
        <v>200000</v>
      </c>
      <c r="AI411" s="1326"/>
      <c r="AJ411" s="1326"/>
      <c r="AK411" s="1327"/>
      <c r="AM411" s="879"/>
      <c r="AN411" s="880"/>
      <c r="AO411" s="889"/>
      <c r="AP411" s="894"/>
      <c r="AQ411" s="862">
        <v>200000</v>
      </c>
      <c r="AR411" s="867"/>
    </row>
    <row r="412" spans="1:44" s="55" customFormat="1" ht="18.95" customHeight="1">
      <c r="A412" s="1154"/>
      <c r="B412" s="1706"/>
      <c r="C412" s="1266"/>
      <c r="D412" s="1339"/>
      <c r="E412" s="1339"/>
      <c r="F412" s="1342"/>
      <c r="G412" s="1251" t="s">
        <v>1392</v>
      </c>
      <c r="H412" s="1252"/>
      <c r="I412" s="1252"/>
      <c r="J412" s="1252"/>
      <c r="K412" s="1252"/>
      <c r="L412" s="1252"/>
      <c r="M412" s="1252"/>
      <c r="N412" s="1252"/>
      <c r="O412" s="686"/>
      <c r="P412" s="686"/>
      <c r="Q412" s="686"/>
      <c r="R412" s="687"/>
      <c r="S412" s="687"/>
      <c r="T412" s="687"/>
      <c r="U412" s="686"/>
      <c r="V412" s="686"/>
      <c r="W412" s="687"/>
      <c r="X412" s="553"/>
      <c r="Y412" s="686"/>
      <c r="Z412" s="686"/>
      <c r="AA412" s="686"/>
      <c r="AB412" s="687"/>
      <c r="AC412" s="687"/>
      <c r="AD412" s="687"/>
      <c r="AE412" s="687"/>
      <c r="AF412" s="688"/>
      <c r="AG412" s="1253">
        <f>AG407</f>
        <v>3000000</v>
      </c>
      <c r="AH412" s="1253"/>
      <c r="AI412" s="1253"/>
      <c r="AJ412" s="1253"/>
      <c r="AK412" s="1254"/>
      <c r="AM412" s="879"/>
      <c r="AN412" s="880"/>
      <c r="AO412" s="889"/>
      <c r="AP412" s="894"/>
      <c r="AQ412" s="862"/>
      <c r="AR412" s="867"/>
    </row>
    <row r="413" spans="1:44" s="52" customFormat="1" ht="17.25" customHeight="1" thickBot="1">
      <c r="A413" s="1176" t="s">
        <v>1637</v>
      </c>
      <c r="B413" s="1176"/>
      <c r="C413" s="1176"/>
      <c r="D413" s="1176"/>
      <c r="E413" s="1176"/>
      <c r="F413" s="1176"/>
      <c r="G413" s="1177"/>
      <c r="H413" s="1177"/>
      <c r="I413" s="1177"/>
      <c r="J413" s="1177"/>
      <c r="K413" s="1177"/>
      <c r="L413" s="1177"/>
      <c r="M413" s="1177"/>
      <c r="N413" s="1177"/>
      <c r="O413" s="1177"/>
      <c r="P413" s="1177"/>
      <c r="Q413" s="1177"/>
      <c r="R413" s="1177"/>
      <c r="S413" s="1177"/>
      <c r="T413" s="1177"/>
      <c r="U413" s="1177"/>
      <c r="V413" s="1177"/>
      <c r="W413" s="1177"/>
      <c r="X413" s="1177"/>
      <c r="Y413" s="1177"/>
      <c r="Z413" s="1177"/>
      <c r="AA413" s="1177"/>
      <c r="AB413" s="1177"/>
      <c r="AC413" s="1177"/>
      <c r="AD413" s="1177"/>
      <c r="AE413" s="1177"/>
      <c r="AF413" s="1177"/>
      <c r="AG413" s="1177"/>
      <c r="AH413" s="1177"/>
      <c r="AI413" s="1177"/>
      <c r="AJ413" s="1177"/>
      <c r="AK413" s="1177"/>
      <c r="AM413" s="875"/>
      <c r="AN413" s="876"/>
      <c r="AO413" s="887"/>
      <c r="AP413" s="892"/>
      <c r="AQ413" s="861"/>
      <c r="AR413" s="864"/>
    </row>
    <row r="414" spans="1:44" ht="18" customHeight="1">
      <c r="A414" s="1160" t="s">
        <v>1142</v>
      </c>
      <c r="B414" s="1161"/>
      <c r="C414" s="1161"/>
      <c r="D414" s="1161"/>
      <c r="E414" s="1161"/>
      <c r="F414" s="1162"/>
      <c r="G414" s="453"/>
      <c r="H414" s="453"/>
      <c r="I414" s="453"/>
      <c r="J414" s="453"/>
      <c r="K414" s="453"/>
      <c r="L414" s="453"/>
      <c r="M414" s="453"/>
      <c r="N414" s="454"/>
      <c r="O414" s="453"/>
      <c r="P414" s="453"/>
      <c r="Q414" s="453"/>
      <c r="R414" s="455"/>
      <c r="S414" s="455"/>
      <c r="T414" s="455"/>
      <c r="U414" s="453"/>
      <c r="V414" s="453"/>
      <c r="W414" s="455"/>
      <c r="X414" s="454"/>
      <c r="Y414" s="453"/>
      <c r="Z414" s="453"/>
      <c r="AA414" s="453"/>
      <c r="AB414" s="455"/>
      <c r="AC414" s="455"/>
      <c r="AD414" s="455"/>
      <c r="AE414" s="455"/>
      <c r="AF414" s="456"/>
      <c r="AG414" s="455"/>
      <c r="AH414" s="453"/>
      <c r="AI414" s="453"/>
      <c r="AJ414" s="453"/>
      <c r="AK414" s="457"/>
      <c r="AQ414" s="861"/>
      <c r="AR414" s="865"/>
    </row>
    <row r="415" spans="1:44" ht="30" customHeight="1">
      <c r="A415" s="71" t="s">
        <v>6</v>
      </c>
      <c r="B415" s="54" t="s">
        <v>7</v>
      </c>
      <c r="C415" s="458" t="s">
        <v>8</v>
      </c>
      <c r="D415" s="104" t="s">
        <v>440</v>
      </c>
      <c r="E415" s="104" t="s">
        <v>435</v>
      </c>
      <c r="F415" s="459" t="s">
        <v>51</v>
      </c>
      <c r="G415" s="1163" t="s">
        <v>1145</v>
      </c>
      <c r="H415" s="1164"/>
      <c r="I415" s="1164"/>
      <c r="J415" s="1164"/>
      <c r="K415" s="1164"/>
      <c r="L415" s="1164"/>
      <c r="M415" s="1164"/>
      <c r="N415" s="1164"/>
      <c r="O415" s="1164"/>
      <c r="P415" s="1164"/>
      <c r="Q415" s="1164"/>
      <c r="R415" s="1164"/>
      <c r="S415" s="1164"/>
      <c r="T415" s="1164"/>
      <c r="U415" s="1164"/>
      <c r="V415" s="1164"/>
      <c r="W415" s="1164"/>
      <c r="X415" s="1164"/>
      <c r="Y415" s="1164"/>
      <c r="Z415" s="1164"/>
      <c r="AA415" s="1164"/>
      <c r="AB415" s="1164"/>
      <c r="AC415" s="1164"/>
      <c r="AD415" s="1164"/>
      <c r="AE415" s="1164"/>
      <c r="AF415" s="1164"/>
      <c r="AG415" s="1164"/>
      <c r="AH415" s="1164"/>
      <c r="AI415" s="1164"/>
      <c r="AJ415" s="1164"/>
      <c r="AK415" s="1165"/>
      <c r="AQ415" s="861"/>
      <c r="AR415" s="865"/>
    </row>
    <row r="416" spans="1:44" s="55" customFormat="1" ht="18" customHeight="1">
      <c r="A416" s="1153" t="s">
        <v>119</v>
      </c>
      <c r="B416" s="1704" t="s">
        <v>119</v>
      </c>
      <c r="C416" s="1197" t="s">
        <v>1521</v>
      </c>
      <c r="D416" s="1274">
        <f>ROUND(AG421,-3)</f>
        <v>15000000</v>
      </c>
      <c r="E416" s="1277">
        <v>0</v>
      </c>
      <c r="F416" s="1280">
        <f>D416-E416</f>
        <v>15000000</v>
      </c>
      <c r="G416" s="1331" t="s">
        <v>1460</v>
      </c>
      <c r="H416" s="1332"/>
      <c r="I416" s="1332"/>
      <c r="J416" s="1332"/>
      <c r="K416" s="1332"/>
      <c r="L416" s="1332"/>
      <c r="M416" s="1332"/>
      <c r="N416" s="1332"/>
      <c r="O416" s="1332"/>
      <c r="P416" s="1332"/>
      <c r="Q416" s="1332"/>
      <c r="R416" s="985"/>
      <c r="S416" s="985"/>
      <c r="T416" s="985"/>
      <c r="U416" s="416"/>
      <c r="V416" s="416"/>
      <c r="W416" s="986"/>
      <c r="X416" s="987"/>
      <c r="Y416" s="988"/>
      <c r="Z416" s="988"/>
      <c r="AA416" s="988"/>
      <c r="AB416" s="986"/>
      <c r="AC416" s="986"/>
      <c r="AD416" s="986"/>
      <c r="AE416" s="986"/>
      <c r="AF416" s="989"/>
      <c r="AG416" s="1333">
        <f>SUM(AH417:AK418)</f>
        <v>8600000</v>
      </c>
      <c r="AH416" s="1333"/>
      <c r="AI416" s="1333"/>
      <c r="AJ416" s="1333"/>
      <c r="AK416" s="1334"/>
      <c r="AM416" s="879"/>
      <c r="AN416" s="880"/>
      <c r="AO416" s="889"/>
      <c r="AP416" s="894"/>
      <c r="AQ416" s="862"/>
      <c r="AR416" s="867"/>
    </row>
    <row r="417" spans="1:44" s="55" customFormat="1" ht="18" customHeight="1">
      <c r="A417" s="1154"/>
      <c r="B417" s="1705"/>
      <c r="C417" s="1198"/>
      <c r="D417" s="1275"/>
      <c r="E417" s="1278"/>
      <c r="F417" s="1281"/>
      <c r="G417" s="1317" t="s">
        <v>1522</v>
      </c>
      <c r="H417" s="1318"/>
      <c r="I417" s="1318"/>
      <c r="J417" s="1318"/>
      <c r="K417" s="1318"/>
      <c r="L417" s="1318"/>
      <c r="M417" s="1318"/>
      <c r="N417" s="441" t="s">
        <v>1401</v>
      </c>
      <c r="O417" s="1335">
        <v>80000</v>
      </c>
      <c r="P417" s="1335"/>
      <c r="Q417" s="1335"/>
      <c r="R417" s="409" t="s">
        <v>1390</v>
      </c>
      <c r="S417" s="409" t="s">
        <v>68</v>
      </c>
      <c r="T417" s="409">
        <v>20</v>
      </c>
      <c r="U417" s="451" t="s">
        <v>1404</v>
      </c>
      <c r="V417" s="409" t="s">
        <v>1398</v>
      </c>
      <c r="W417" s="447"/>
      <c r="X417" s="441"/>
      <c r="Y417" s="1299"/>
      <c r="Z417" s="1299"/>
      <c r="AA417" s="1299"/>
      <c r="AB417" s="448"/>
      <c r="AC417" s="448"/>
      <c r="AD417" s="448"/>
      <c r="AE417" s="1300"/>
      <c r="AF417" s="1300"/>
      <c r="AG417" s="448" t="s">
        <v>1391</v>
      </c>
      <c r="AH417" s="1301">
        <f>O417*T417</f>
        <v>1600000</v>
      </c>
      <c r="AI417" s="1301"/>
      <c r="AJ417" s="1301"/>
      <c r="AK417" s="1302"/>
      <c r="AM417" s="879"/>
      <c r="AN417" s="880"/>
      <c r="AO417" s="889"/>
      <c r="AP417" s="894"/>
      <c r="AQ417" s="862"/>
      <c r="AR417" s="867"/>
    </row>
    <row r="418" spans="1:44" s="55" customFormat="1" ht="18" customHeight="1">
      <c r="A418" s="1154"/>
      <c r="B418" s="1705"/>
      <c r="C418" s="1198"/>
      <c r="D418" s="1275"/>
      <c r="E418" s="1278"/>
      <c r="F418" s="1281"/>
      <c r="G418" s="1303" t="s">
        <v>1523</v>
      </c>
      <c r="H418" s="1304"/>
      <c r="I418" s="1304"/>
      <c r="J418" s="1304"/>
      <c r="K418" s="1304"/>
      <c r="L418" s="1304"/>
      <c r="M418" s="1304"/>
      <c r="N418" s="441" t="s">
        <v>1401</v>
      </c>
      <c r="O418" s="1330">
        <v>50000</v>
      </c>
      <c r="P418" s="1330"/>
      <c r="Q418" s="1330"/>
      <c r="R418" s="409" t="s">
        <v>1390</v>
      </c>
      <c r="S418" s="409" t="s">
        <v>68</v>
      </c>
      <c r="T418" s="409">
        <v>20</v>
      </c>
      <c r="U418" s="451" t="s">
        <v>1404</v>
      </c>
      <c r="V418" s="409" t="s">
        <v>68</v>
      </c>
      <c r="W418" s="447">
        <v>7</v>
      </c>
      <c r="X418" s="441" t="s">
        <v>1397</v>
      </c>
      <c r="Y418" s="1299" t="s">
        <v>1398</v>
      </c>
      <c r="Z418" s="1299"/>
      <c r="AA418" s="1299"/>
      <c r="AB418" s="409"/>
      <c r="AC418" s="409"/>
      <c r="AD418" s="409"/>
      <c r="AE418" s="1304"/>
      <c r="AF418" s="1304"/>
      <c r="AG418" s="409" t="s">
        <v>1391</v>
      </c>
      <c r="AH418" s="1306">
        <f>O418*T418*W418</f>
        <v>7000000</v>
      </c>
      <c r="AI418" s="1306"/>
      <c r="AJ418" s="1306"/>
      <c r="AK418" s="1307"/>
      <c r="AM418" s="879"/>
      <c r="AN418" s="880"/>
      <c r="AO418" s="889"/>
      <c r="AP418" s="894"/>
      <c r="AQ418" s="862"/>
      <c r="AR418" s="867"/>
    </row>
    <row r="419" spans="1:44" s="55" customFormat="1" ht="18" customHeight="1">
      <c r="A419" s="1154"/>
      <c r="B419" s="1705"/>
      <c r="C419" s="1198"/>
      <c r="D419" s="1275"/>
      <c r="E419" s="1278"/>
      <c r="F419" s="1281"/>
      <c r="G419" s="1295" t="s">
        <v>1524</v>
      </c>
      <c r="H419" s="1296"/>
      <c r="I419" s="1296"/>
      <c r="J419" s="1296"/>
      <c r="K419" s="1296"/>
      <c r="L419" s="1296"/>
      <c r="M419" s="1296"/>
      <c r="N419" s="1296"/>
      <c r="O419" s="1296"/>
      <c r="P419" s="1296"/>
      <c r="Q419" s="1296"/>
      <c r="R419" s="408"/>
      <c r="S419" s="408"/>
      <c r="T419" s="408"/>
      <c r="U419" s="429"/>
      <c r="V419" s="429"/>
      <c r="W419" s="418"/>
      <c r="X419" s="420"/>
      <c r="Y419" s="419"/>
      <c r="Z419" s="419"/>
      <c r="AA419" s="419"/>
      <c r="AB419" s="418"/>
      <c r="AC419" s="418"/>
      <c r="AD419" s="418"/>
      <c r="AE419" s="418"/>
      <c r="AF419" s="421"/>
      <c r="AG419" s="1297">
        <f>SUM(AH420:AK420)</f>
        <v>6400000</v>
      </c>
      <c r="AH419" s="1297"/>
      <c r="AI419" s="1297"/>
      <c r="AJ419" s="1297"/>
      <c r="AK419" s="1298"/>
      <c r="AM419" s="879"/>
      <c r="AN419" s="880"/>
      <c r="AO419" s="889"/>
      <c r="AP419" s="894"/>
      <c r="AQ419" s="862"/>
      <c r="AR419" s="867"/>
    </row>
    <row r="420" spans="1:44" s="55" customFormat="1" ht="18" customHeight="1">
      <c r="A420" s="1154"/>
      <c r="B420" s="1705"/>
      <c r="C420" s="1198"/>
      <c r="D420" s="1275"/>
      <c r="E420" s="1278"/>
      <c r="F420" s="1281"/>
      <c r="G420" s="1328" t="s">
        <v>1495</v>
      </c>
      <c r="H420" s="1329"/>
      <c r="I420" s="1329"/>
      <c r="J420" s="1329"/>
      <c r="K420" s="1329"/>
      <c r="L420" s="1329"/>
      <c r="M420" s="1329"/>
      <c r="N420" s="433" t="s">
        <v>1401</v>
      </c>
      <c r="O420" s="1319">
        <v>320000</v>
      </c>
      <c r="P420" s="1319"/>
      <c r="Q420" s="1319"/>
      <c r="R420" s="450" t="s">
        <v>1390</v>
      </c>
      <c r="S420" s="450" t="s">
        <v>68</v>
      </c>
      <c r="T420" s="450">
        <v>20</v>
      </c>
      <c r="U420" s="449" t="s">
        <v>1397</v>
      </c>
      <c r="V420" s="450" t="s">
        <v>1398</v>
      </c>
      <c r="W420" s="430"/>
      <c r="X420" s="433"/>
      <c r="Y420" s="1228"/>
      <c r="Z420" s="1228"/>
      <c r="AA420" s="1228"/>
      <c r="AB420" s="430"/>
      <c r="AC420" s="430"/>
      <c r="AD420" s="430"/>
      <c r="AE420" s="1229"/>
      <c r="AF420" s="1229"/>
      <c r="AG420" s="430" t="s">
        <v>1391</v>
      </c>
      <c r="AH420" s="1230">
        <f>O420*T420</f>
        <v>6400000</v>
      </c>
      <c r="AI420" s="1230"/>
      <c r="AJ420" s="1230"/>
      <c r="AK420" s="1231"/>
      <c r="AM420" s="879"/>
      <c r="AN420" s="880"/>
      <c r="AO420" s="889"/>
      <c r="AP420" s="894"/>
      <c r="AQ420" s="862"/>
      <c r="AR420" s="867"/>
    </row>
    <row r="421" spans="1:44" s="55" customFormat="1" ht="18" customHeight="1">
      <c r="A421" s="1154"/>
      <c r="B421" s="1705"/>
      <c r="C421" s="1201"/>
      <c r="D421" s="1276"/>
      <c r="E421" s="1279"/>
      <c r="F421" s="1282"/>
      <c r="G421" s="1261" t="s">
        <v>1392</v>
      </c>
      <c r="H421" s="1262"/>
      <c r="I421" s="1262"/>
      <c r="J421" s="1262"/>
      <c r="K421" s="1262"/>
      <c r="L421" s="1262"/>
      <c r="M421" s="1262"/>
      <c r="N421" s="1262"/>
      <c r="O421" s="404"/>
      <c r="P421" s="404"/>
      <c r="Q421" s="404"/>
      <c r="R421" s="435"/>
      <c r="S421" s="435"/>
      <c r="T421" s="435"/>
      <c r="U421" s="404"/>
      <c r="V421" s="404"/>
      <c r="W421" s="435"/>
      <c r="X421" s="403"/>
      <c r="Y421" s="404"/>
      <c r="Z421" s="404"/>
      <c r="AA421" s="404"/>
      <c r="AB421" s="435"/>
      <c r="AC421" s="435"/>
      <c r="AD421" s="435"/>
      <c r="AE421" s="435"/>
      <c r="AF421" s="405"/>
      <c r="AG421" s="1263">
        <f>AG416+AG419</f>
        <v>15000000</v>
      </c>
      <c r="AH421" s="1263"/>
      <c r="AI421" s="1263"/>
      <c r="AJ421" s="1263"/>
      <c r="AK421" s="1264"/>
      <c r="AM421" s="879"/>
      <c r="AN421" s="880"/>
      <c r="AO421" s="889"/>
      <c r="AP421" s="894"/>
      <c r="AQ421" s="862">
        <v>12660540</v>
      </c>
      <c r="AR421" s="867" t="s">
        <v>1586</v>
      </c>
    </row>
    <row r="422" spans="1:44" s="55" customFormat="1" ht="18" customHeight="1">
      <c r="A422" s="1154"/>
      <c r="B422" s="1705"/>
      <c r="C422" s="1320" t="s">
        <v>1525</v>
      </c>
      <c r="D422" s="1293">
        <f>ROUND(AG424,-3)</f>
        <v>18362000</v>
      </c>
      <c r="E422" s="1294">
        <v>0</v>
      </c>
      <c r="F422" s="1321">
        <f>D422-E422</f>
        <v>18362000</v>
      </c>
      <c r="G422" s="1283" t="s">
        <v>1526</v>
      </c>
      <c r="H422" s="1284"/>
      <c r="I422" s="1284"/>
      <c r="J422" s="1284"/>
      <c r="K422" s="1284"/>
      <c r="L422" s="1284"/>
      <c r="M422" s="1284"/>
      <c r="N422" s="1284"/>
      <c r="O422" s="1284"/>
      <c r="P422" s="1284"/>
      <c r="Q422" s="1284"/>
      <c r="R422" s="415"/>
      <c r="S422" s="415"/>
      <c r="T422" s="415"/>
      <c r="U422" s="416"/>
      <c r="V422" s="416"/>
      <c r="W422" s="415"/>
      <c r="X422" s="417"/>
      <c r="Y422" s="416"/>
      <c r="Z422" s="416"/>
      <c r="AA422" s="416"/>
      <c r="AB422" s="415"/>
      <c r="AC422" s="415"/>
      <c r="AD422" s="415"/>
      <c r="AE422" s="415"/>
      <c r="AF422" s="434"/>
      <c r="AG422" s="1285">
        <f>SUM(AH423:AK423)</f>
        <v>18361700</v>
      </c>
      <c r="AH422" s="1285"/>
      <c r="AI422" s="1285"/>
      <c r="AJ422" s="1285"/>
      <c r="AK422" s="1286"/>
      <c r="AM422" s="879"/>
      <c r="AN422" s="880"/>
      <c r="AO422" s="889"/>
      <c r="AP422" s="894"/>
      <c r="AQ422" s="862">
        <v>18361700</v>
      </c>
      <c r="AR422" s="867"/>
    </row>
    <row r="423" spans="1:44" s="55" customFormat="1" ht="18" customHeight="1">
      <c r="A423" s="1154"/>
      <c r="B423" s="1705"/>
      <c r="C423" s="1198"/>
      <c r="D423" s="1275"/>
      <c r="E423" s="1278"/>
      <c r="F423" s="1322"/>
      <c r="G423" s="1317" t="s">
        <v>1527</v>
      </c>
      <c r="H423" s="1318"/>
      <c r="I423" s="1318"/>
      <c r="J423" s="1318"/>
      <c r="K423" s="1318"/>
      <c r="L423" s="1318"/>
      <c r="M423" s="1318"/>
      <c r="N423" s="433" t="s">
        <v>1401</v>
      </c>
      <c r="O423" s="1319">
        <v>18361700</v>
      </c>
      <c r="P423" s="1319"/>
      <c r="Q423" s="1319"/>
      <c r="R423" s="450" t="s">
        <v>1390</v>
      </c>
      <c r="S423" s="450" t="s">
        <v>68</v>
      </c>
      <c r="T423" s="450">
        <v>1</v>
      </c>
      <c r="U423" s="449" t="s">
        <v>1404</v>
      </c>
      <c r="V423" s="450" t="s">
        <v>1398</v>
      </c>
      <c r="W423" s="430"/>
      <c r="X423" s="433"/>
      <c r="Y423" s="1228"/>
      <c r="Z423" s="1228"/>
      <c r="AA423" s="1228"/>
      <c r="AB423" s="430"/>
      <c r="AC423" s="430"/>
      <c r="AD423" s="430"/>
      <c r="AE423" s="1229"/>
      <c r="AF423" s="1229"/>
      <c r="AG423" s="430" t="s">
        <v>1391</v>
      </c>
      <c r="AH423" s="1230">
        <f>O423*T423</f>
        <v>18361700</v>
      </c>
      <c r="AI423" s="1230"/>
      <c r="AJ423" s="1230"/>
      <c r="AK423" s="1231"/>
      <c r="AM423" s="879"/>
      <c r="AN423" s="880"/>
      <c r="AO423" s="889"/>
      <c r="AP423" s="894"/>
      <c r="AQ423" s="862"/>
      <c r="AR423" s="867"/>
    </row>
    <row r="424" spans="1:44" s="55" customFormat="1" ht="18" customHeight="1">
      <c r="A424" s="1154"/>
      <c r="B424" s="1705"/>
      <c r="C424" s="1201"/>
      <c r="D424" s="1276"/>
      <c r="E424" s="1279"/>
      <c r="F424" s="1323"/>
      <c r="G424" s="1308" t="s">
        <v>1392</v>
      </c>
      <c r="H424" s="1309"/>
      <c r="I424" s="1309"/>
      <c r="J424" s="1309"/>
      <c r="K424" s="1309"/>
      <c r="L424" s="1309"/>
      <c r="M424" s="1309"/>
      <c r="N424" s="1309"/>
      <c r="O424" s="426"/>
      <c r="P424" s="426"/>
      <c r="Q424" s="426"/>
      <c r="R424" s="436"/>
      <c r="S424" s="436"/>
      <c r="T424" s="436"/>
      <c r="U424" s="426"/>
      <c r="V424" s="426"/>
      <c r="W424" s="436"/>
      <c r="X424" s="407"/>
      <c r="Y424" s="426"/>
      <c r="Z424" s="426"/>
      <c r="AA424" s="426"/>
      <c r="AB424" s="436"/>
      <c r="AC424" s="436"/>
      <c r="AD424" s="436"/>
      <c r="AE424" s="436"/>
      <c r="AF424" s="427"/>
      <c r="AG424" s="1310">
        <f>AG422</f>
        <v>18361700</v>
      </c>
      <c r="AH424" s="1310"/>
      <c r="AI424" s="1310"/>
      <c r="AJ424" s="1310"/>
      <c r="AK424" s="1311"/>
      <c r="AM424" s="879"/>
      <c r="AN424" s="880"/>
      <c r="AO424" s="889"/>
      <c r="AP424" s="894"/>
      <c r="AQ424" s="862"/>
      <c r="AR424" s="867"/>
    </row>
    <row r="425" spans="1:44" ht="18" customHeight="1">
      <c r="A425" s="1154"/>
      <c r="B425" s="1705"/>
      <c r="C425" s="1320" t="s">
        <v>1528</v>
      </c>
      <c r="D425" s="1293">
        <f>ROUND(AG427,-3)</f>
        <v>7150000</v>
      </c>
      <c r="E425" s="1294">
        <v>0</v>
      </c>
      <c r="F425" s="1321">
        <f>D425-E425</f>
        <v>7150000</v>
      </c>
      <c r="G425" s="1283" t="s">
        <v>1529</v>
      </c>
      <c r="H425" s="1284"/>
      <c r="I425" s="1284"/>
      <c r="J425" s="1284"/>
      <c r="K425" s="1284"/>
      <c r="L425" s="1284"/>
      <c r="M425" s="1284"/>
      <c r="N425" s="1284"/>
      <c r="O425" s="1284"/>
      <c r="P425" s="1284"/>
      <c r="Q425" s="1284"/>
      <c r="R425" s="415"/>
      <c r="S425" s="415"/>
      <c r="T425" s="415"/>
      <c r="U425" s="416"/>
      <c r="V425" s="416"/>
      <c r="W425" s="415"/>
      <c r="X425" s="417"/>
      <c r="Y425" s="416"/>
      <c r="Z425" s="416"/>
      <c r="AA425" s="416"/>
      <c r="AB425" s="415"/>
      <c r="AC425" s="415"/>
      <c r="AD425" s="415"/>
      <c r="AE425" s="415"/>
      <c r="AF425" s="434"/>
      <c r="AG425" s="1285">
        <f>SUM(AH426:AK426)</f>
        <v>7150000</v>
      </c>
      <c r="AH425" s="1285"/>
      <c r="AI425" s="1285"/>
      <c r="AJ425" s="1285"/>
      <c r="AK425" s="1286"/>
      <c r="AQ425" s="862">
        <v>7150000</v>
      </c>
    </row>
    <row r="426" spans="1:44" ht="18" customHeight="1">
      <c r="A426" s="1154"/>
      <c r="B426" s="1705"/>
      <c r="C426" s="1198"/>
      <c r="D426" s="1275"/>
      <c r="E426" s="1278"/>
      <c r="F426" s="1322"/>
      <c r="G426" s="1317" t="s">
        <v>1530</v>
      </c>
      <c r="H426" s="1318"/>
      <c r="I426" s="1318"/>
      <c r="J426" s="1318"/>
      <c r="K426" s="1318"/>
      <c r="L426" s="1318"/>
      <c r="M426" s="1318"/>
      <c r="N426" s="433" t="s">
        <v>1401</v>
      </c>
      <c r="O426" s="1319">
        <v>7150000</v>
      </c>
      <c r="P426" s="1319"/>
      <c r="Q426" s="1319"/>
      <c r="R426" s="450" t="s">
        <v>1390</v>
      </c>
      <c r="S426" s="450" t="s">
        <v>68</v>
      </c>
      <c r="T426" s="450">
        <v>1</v>
      </c>
      <c r="U426" s="449" t="s">
        <v>1404</v>
      </c>
      <c r="V426" s="450" t="s">
        <v>1398</v>
      </c>
      <c r="W426" s="430"/>
      <c r="X426" s="433"/>
      <c r="Y426" s="1228"/>
      <c r="Z426" s="1228"/>
      <c r="AA426" s="1228"/>
      <c r="AB426" s="430"/>
      <c r="AC426" s="430"/>
      <c r="AD426" s="430"/>
      <c r="AE426" s="1229"/>
      <c r="AF426" s="1229"/>
      <c r="AG426" s="430" t="s">
        <v>1391</v>
      </c>
      <c r="AH426" s="1230">
        <f>O426*T426</f>
        <v>7150000</v>
      </c>
      <c r="AI426" s="1230"/>
      <c r="AJ426" s="1230"/>
      <c r="AK426" s="1231"/>
    </row>
    <row r="427" spans="1:44" ht="18" customHeight="1">
      <c r="A427" s="1154"/>
      <c r="B427" s="1705"/>
      <c r="C427" s="1201"/>
      <c r="D427" s="1276"/>
      <c r="E427" s="1279"/>
      <c r="F427" s="1323"/>
      <c r="G427" s="1308" t="s">
        <v>1392</v>
      </c>
      <c r="H427" s="1309"/>
      <c r="I427" s="1309"/>
      <c r="J427" s="1309"/>
      <c r="K427" s="1309"/>
      <c r="L427" s="1309"/>
      <c r="M427" s="1309"/>
      <c r="N427" s="1309"/>
      <c r="O427" s="426"/>
      <c r="P427" s="426"/>
      <c r="Q427" s="426"/>
      <c r="R427" s="436"/>
      <c r="S427" s="436"/>
      <c r="T427" s="436"/>
      <c r="U427" s="426"/>
      <c r="V427" s="426"/>
      <c r="W427" s="436"/>
      <c r="X427" s="407"/>
      <c r="Y427" s="426"/>
      <c r="Z427" s="426"/>
      <c r="AA427" s="426"/>
      <c r="AB427" s="436"/>
      <c r="AC427" s="436"/>
      <c r="AD427" s="436"/>
      <c r="AE427" s="436"/>
      <c r="AF427" s="427"/>
      <c r="AG427" s="1310">
        <f>AG425</f>
        <v>7150000</v>
      </c>
      <c r="AH427" s="1310"/>
      <c r="AI427" s="1310"/>
      <c r="AJ427" s="1310"/>
      <c r="AK427" s="1311"/>
    </row>
    <row r="428" spans="1:44" ht="18" customHeight="1">
      <c r="A428" s="1154"/>
      <c r="B428" s="1705"/>
      <c r="C428" s="1197" t="s">
        <v>1531</v>
      </c>
      <c r="D428" s="1293">
        <f>ROUND(AG433,-3)</f>
        <v>3000000</v>
      </c>
      <c r="E428" s="1294">
        <v>0</v>
      </c>
      <c r="F428" s="1280">
        <f>D428-E428</f>
        <v>3000000</v>
      </c>
      <c r="G428" s="1312" t="s">
        <v>1532</v>
      </c>
      <c r="H428" s="1313"/>
      <c r="I428" s="1313"/>
      <c r="J428" s="1313"/>
      <c r="K428" s="1313"/>
      <c r="L428" s="1313"/>
      <c r="M428" s="1313"/>
      <c r="N428" s="1313"/>
      <c r="O428" s="1313"/>
      <c r="P428" s="1313"/>
      <c r="Q428" s="1313"/>
      <c r="R428" s="414"/>
      <c r="S428" s="414"/>
      <c r="T428" s="414"/>
      <c r="U428" s="428"/>
      <c r="V428" s="428"/>
      <c r="W428" s="422"/>
      <c r="X428" s="424"/>
      <c r="Y428" s="423"/>
      <c r="Z428" s="423"/>
      <c r="AA428" s="423"/>
      <c r="AB428" s="422"/>
      <c r="AC428" s="422"/>
      <c r="AD428" s="422"/>
      <c r="AE428" s="422"/>
      <c r="AF428" s="425"/>
      <c r="AG428" s="1314">
        <f>SUM(AH429:AK430)</f>
        <v>2302200</v>
      </c>
      <c r="AH428" s="1314"/>
      <c r="AI428" s="1314"/>
      <c r="AJ428" s="1314"/>
      <c r="AK428" s="1315"/>
    </row>
    <row r="429" spans="1:44" ht="18" customHeight="1">
      <c r="A429" s="1154"/>
      <c r="B429" s="1705"/>
      <c r="C429" s="1198"/>
      <c r="D429" s="1275"/>
      <c r="E429" s="1278"/>
      <c r="F429" s="1281"/>
      <c r="G429" s="1316" t="s">
        <v>1533</v>
      </c>
      <c r="H429" s="1300"/>
      <c r="I429" s="1300"/>
      <c r="J429" s="1300"/>
      <c r="K429" s="1300"/>
      <c r="L429" s="1300"/>
      <c r="M429" s="1300"/>
      <c r="N429" s="441" t="s">
        <v>1401</v>
      </c>
      <c r="O429" s="1305">
        <v>1098000</v>
      </c>
      <c r="P429" s="1305"/>
      <c r="Q429" s="1305"/>
      <c r="R429" s="409" t="s">
        <v>1390</v>
      </c>
      <c r="S429" s="409" t="s">
        <v>68</v>
      </c>
      <c r="T429" s="409">
        <v>1</v>
      </c>
      <c r="U429" s="451" t="s">
        <v>1404</v>
      </c>
      <c r="V429" s="409" t="s">
        <v>1398</v>
      </c>
      <c r="W429" s="447"/>
      <c r="X429" s="441"/>
      <c r="Y429" s="1299"/>
      <c r="Z429" s="1299"/>
      <c r="AA429" s="1299"/>
      <c r="AB429" s="448"/>
      <c r="AC429" s="448"/>
      <c r="AD429" s="448"/>
      <c r="AE429" s="1300"/>
      <c r="AF429" s="1300"/>
      <c r="AG429" s="448" t="s">
        <v>1391</v>
      </c>
      <c r="AH429" s="1301">
        <f>O429*T429</f>
        <v>1098000</v>
      </c>
      <c r="AI429" s="1301"/>
      <c r="AJ429" s="1301"/>
      <c r="AK429" s="1302"/>
    </row>
    <row r="430" spans="1:44" ht="18" customHeight="1">
      <c r="A430" s="1154"/>
      <c r="B430" s="1705"/>
      <c r="C430" s="1198"/>
      <c r="D430" s="1275"/>
      <c r="E430" s="1278"/>
      <c r="F430" s="1281"/>
      <c r="G430" s="1303" t="s">
        <v>1534</v>
      </c>
      <c r="H430" s="1304"/>
      <c r="I430" s="1304"/>
      <c r="J430" s="1304"/>
      <c r="K430" s="1304"/>
      <c r="L430" s="1304"/>
      <c r="M430" s="1304"/>
      <c r="N430" s="441" t="s">
        <v>1401</v>
      </c>
      <c r="O430" s="1305">
        <v>1204200</v>
      </c>
      <c r="P430" s="1305"/>
      <c r="Q430" s="1305"/>
      <c r="R430" s="409" t="s">
        <v>1390</v>
      </c>
      <c r="S430" s="409" t="s">
        <v>68</v>
      </c>
      <c r="T430" s="409">
        <v>1</v>
      </c>
      <c r="U430" s="451" t="s">
        <v>1404</v>
      </c>
      <c r="V430" s="409" t="s">
        <v>1398</v>
      </c>
      <c r="W430" s="447"/>
      <c r="X430" s="441"/>
      <c r="Y430" s="1299"/>
      <c r="Z430" s="1299"/>
      <c r="AA430" s="1299"/>
      <c r="AB430" s="409"/>
      <c r="AC430" s="409"/>
      <c r="AD430" s="409"/>
      <c r="AE430" s="1304"/>
      <c r="AF430" s="1304"/>
      <c r="AG430" s="409" t="s">
        <v>1391</v>
      </c>
      <c r="AH430" s="1306">
        <f>O430*T430</f>
        <v>1204200</v>
      </c>
      <c r="AI430" s="1306"/>
      <c r="AJ430" s="1306"/>
      <c r="AK430" s="1307"/>
    </row>
    <row r="431" spans="1:44" ht="18" customHeight="1">
      <c r="A431" s="1154"/>
      <c r="B431" s="1705"/>
      <c r="C431" s="1198"/>
      <c r="D431" s="1275"/>
      <c r="E431" s="1278"/>
      <c r="F431" s="1281"/>
      <c r="G431" s="1295" t="s">
        <v>1535</v>
      </c>
      <c r="H431" s="1296"/>
      <c r="I431" s="1296"/>
      <c r="J431" s="1296"/>
      <c r="K431" s="1296"/>
      <c r="L431" s="1296"/>
      <c r="M431" s="1296"/>
      <c r="N431" s="1296"/>
      <c r="O431" s="1296"/>
      <c r="P431" s="1296"/>
      <c r="Q431" s="1296"/>
      <c r="R431" s="408"/>
      <c r="S431" s="408"/>
      <c r="T431" s="408"/>
      <c r="U431" s="429"/>
      <c r="V431" s="429"/>
      <c r="W431" s="418"/>
      <c r="X431" s="420"/>
      <c r="Y431" s="419"/>
      <c r="Z431" s="419"/>
      <c r="AA431" s="419"/>
      <c r="AB431" s="418"/>
      <c r="AC431" s="418"/>
      <c r="AD431" s="418"/>
      <c r="AE431" s="418"/>
      <c r="AF431" s="421"/>
      <c r="AG431" s="1297">
        <f>SUM(AH432:AK432)</f>
        <v>697800</v>
      </c>
      <c r="AH431" s="1297"/>
      <c r="AI431" s="1297"/>
      <c r="AJ431" s="1297"/>
      <c r="AK431" s="1298"/>
    </row>
    <row r="432" spans="1:44" ht="18" customHeight="1">
      <c r="A432" s="1154"/>
      <c r="B432" s="1705"/>
      <c r="C432" s="1198"/>
      <c r="D432" s="1275"/>
      <c r="E432" s="1278"/>
      <c r="F432" s="1281"/>
      <c r="G432" s="1232" t="s">
        <v>1536</v>
      </c>
      <c r="H432" s="1229"/>
      <c r="I432" s="1229"/>
      <c r="J432" s="1229"/>
      <c r="K432" s="1229"/>
      <c r="L432" s="1229"/>
      <c r="M432" s="1229"/>
      <c r="N432" s="433" t="s">
        <v>1401</v>
      </c>
      <c r="O432" s="1233">
        <v>697800</v>
      </c>
      <c r="P432" s="1233"/>
      <c r="Q432" s="1233"/>
      <c r="R432" s="450" t="s">
        <v>1390</v>
      </c>
      <c r="S432" s="450" t="s">
        <v>68</v>
      </c>
      <c r="T432" s="450">
        <v>1</v>
      </c>
      <c r="U432" s="449" t="s">
        <v>1404</v>
      </c>
      <c r="V432" s="450" t="s">
        <v>1398</v>
      </c>
      <c r="W432" s="430"/>
      <c r="X432" s="433"/>
      <c r="Y432" s="1228"/>
      <c r="Z432" s="1228"/>
      <c r="AA432" s="1228"/>
      <c r="AB432" s="430"/>
      <c r="AC432" s="430"/>
      <c r="AD432" s="430"/>
      <c r="AE432" s="1229"/>
      <c r="AF432" s="1229"/>
      <c r="AG432" s="430" t="s">
        <v>1391</v>
      </c>
      <c r="AH432" s="1230">
        <f>O432*T432</f>
        <v>697800</v>
      </c>
      <c r="AI432" s="1230"/>
      <c r="AJ432" s="1230"/>
      <c r="AK432" s="1231"/>
    </row>
    <row r="433" spans="1:44" ht="18" customHeight="1">
      <c r="A433" s="1154"/>
      <c r="B433" s="1705"/>
      <c r="C433" s="1201"/>
      <c r="D433" s="1276"/>
      <c r="E433" s="1279"/>
      <c r="F433" s="1282"/>
      <c r="G433" s="1287" t="s">
        <v>1392</v>
      </c>
      <c r="H433" s="1288"/>
      <c r="I433" s="1288"/>
      <c r="J433" s="1288"/>
      <c r="K433" s="1288"/>
      <c r="L433" s="1288"/>
      <c r="M433" s="1288"/>
      <c r="N433" s="1288"/>
      <c r="O433" s="404"/>
      <c r="P433" s="404"/>
      <c r="Q433" s="404"/>
      <c r="R433" s="435"/>
      <c r="S433" s="435"/>
      <c r="T433" s="435"/>
      <c r="U433" s="404"/>
      <c r="V433" s="404"/>
      <c r="W433" s="435"/>
      <c r="X433" s="403"/>
      <c r="Y433" s="404"/>
      <c r="Z433" s="404"/>
      <c r="AA433" s="404"/>
      <c r="AB433" s="435"/>
      <c r="AC433" s="435"/>
      <c r="AD433" s="435"/>
      <c r="AE433" s="435"/>
      <c r="AF433" s="405"/>
      <c r="AG433" s="1289">
        <f>AG428+AG431</f>
        <v>3000000</v>
      </c>
      <c r="AH433" s="1289"/>
      <c r="AI433" s="1289"/>
      <c r="AJ433" s="1289"/>
      <c r="AK433" s="1290"/>
    </row>
    <row r="434" spans="1:44" ht="18" customHeight="1">
      <c r="A434" s="1154"/>
      <c r="B434" s="1705"/>
      <c r="C434" s="1197" t="s">
        <v>1537</v>
      </c>
      <c r="D434" s="1274">
        <f>ROUND(AG437,-3)</f>
        <v>17000000</v>
      </c>
      <c r="E434" s="1277">
        <v>0</v>
      </c>
      <c r="F434" s="1280">
        <f>D434-E434</f>
        <v>17000000</v>
      </c>
      <c r="G434" s="1291" t="s">
        <v>1538</v>
      </c>
      <c r="H434" s="1292"/>
      <c r="I434" s="1292"/>
      <c r="J434" s="1292"/>
      <c r="K434" s="1292"/>
      <c r="L434" s="1292"/>
      <c r="M434" s="1292"/>
      <c r="N434" s="1292"/>
      <c r="O434" s="1292"/>
      <c r="P434" s="1292"/>
      <c r="Q434" s="1292"/>
      <c r="R434" s="415"/>
      <c r="S434" s="415"/>
      <c r="T434" s="415"/>
      <c r="U434" s="416"/>
      <c r="V434" s="416"/>
      <c r="W434" s="415"/>
      <c r="X434" s="417"/>
      <c r="Y434" s="416"/>
      <c r="Z434" s="416"/>
      <c r="AA434" s="416"/>
      <c r="AB434" s="415"/>
      <c r="AC434" s="415"/>
      <c r="AD434" s="415"/>
      <c r="AE434" s="415"/>
      <c r="AF434" s="434"/>
      <c r="AG434" s="1285">
        <f>SUM(AH435:AK436)</f>
        <v>17000000</v>
      </c>
      <c r="AH434" s="1285"/>
      <c r="AI434" s="1285"/>
      <c r="AJ434" s="1285"/>
      <c r="AK434" s="1286"/>
      <c r="AQ434" s="862">
        <v>16785100</v>
      </c>
      <c r="AR434" s="869" t="s">
        <v>1591</v>
      </c>
    </row>
    <row r="435" spans="1:44" ht="18" customHeight="1">
      <c r="A435" s="1154"/>
      <c r="B435" s="1705"/>
      <c r="C435" s="1198"/>
      <c r="D435" s="1275"/>
      <c r="E435" s="1278"/>
      <c r="F435" s="1281"/>
      <c r="G435" s="1232" t="s">
        <v>1539</v>
      </c>
      <c r="H435" s="1229"/>
      <c r="I435" s="1229"/>
      <c r="J435" s="1229"/>
      <c r="K435" s="1229"/>
      <c r="L435" s="1229"/>
      <c r="M435" s="1229"/>
      <c r="N435" s="433" t="s">
        <v>1401</v>
      </c>
      <c r="O435" s="1233">
        <v>16300000</v>
      </c>
      <c r="P435" s="1233"/>
      <c r="Q435" s="1233"/>
      <c r="R435" s="450" t="s">
        <v>1390</v>
      </c>
      <c r="S435" s="450" t="s">
        <v>68</v>
      </c>
      <c r="T435" s="450">
        <v>1</v>
      </c>
      <c r="U435" s="449" t="s">
        <v>1540</v>
      </c>
      <c r="V435" s="450" t="s">
        <v>1398</v>
      </c>
      <c r="W435" s="430"/>
      <c r="X435" s="433"/>
      <c r="Y435" s="1228"/>
      <c r="Z435" s="1228"/>
      <c r="AA435" s="1228"/>
      <c r="AB435" s="430"/>
      <c r="AC435" s="430"/>
      <c r="AD435" s="430"/>
      <c r="AE435" s="1229"/>
      <c r="AF435" s="1229"/>
      <c r="AG435" s="430" t="s">
        <v>1391</v>
      </c>
      <c r="AH435" s="1230">
        <f>O435*T435</f>
        <v>16300000</v>
      </c>
      <c r="AI435" s="1230"/>
      <c r="AJ435" s="1230"/>
      <c r="AK435" s="1231"/>
    </row>
    <row r="436" spans="1:44" ht="18" customHeight="1">
      <c r="A436" s="1154"/>
      <c r="B436" s="1705"/>
      <c r="C436" s="1198"/>
      <c r="D436" s="1275"/>
      <c r="E436" s="1278"/>
      <c r="F436" s="1281"/>
      <c r="G436" s="1232" t="s">
        <v>1541</v>
      </c>
      <c r="H436" s="1229"/>
      <c r="I436" s="1229"/>
      <c r="J436" s="1229"/>
      <c r="K436" s="1229"/>
      <c r="L436" s="1229"/>
      <c r="M436" s="1229"/>
      <c r="N436" s="433" t="s">
        <v>1401</v>
      </c>
      <c r="O436" s="1233">
        <v>700000</v>
      </c>
      <c r="P436" s="1233"/>
      <c r="Q436" s="1233"/>
      <c r="R436" s="450" t="s">
        <v>1390</v>
      </c>
      <c r="S436" s="450" t="s">
        <v>68</v>
      </c>
      <c r="T436" s="450">
        <v>1</v>
      </c>
      <c r="U436" s="449" t="s">
        <v>1540</v>
      </c>
      <c r="V436" s="450" t="s">
        <v>1398</v>
      </c>
      <c r="W436" s="430"/>
      <c r="X436" s="433"/>
      <c r="Y436" s="1228"/>
      <c r="Z436" s="1228"/>
      <c r="AA436" s="1228"/>
      <c r="AB436" s="430"/>
      <c r="AC436" s="430"/>
      <c r="AD436" s="430"/>
      <c r="AE436" s="1229"/>
      <c r="AF436" s="1229"/>
      <c r="AG436" s="430" t="s">
        <v>1391</v>
      </c>
      <c r="AH436" s="1230">
        <f>O436*T436</f>
        <v>700000</v>
      </c>
      <c r="AI436" s="1230"/>
      <c r="AJ436" s="1230"/>
      <c r="AK436" s="1231"/>
    </row>
    <row r="437" spans="1:44" ht="18" customHeight="1">
      <c r="A437" s="1154"/>
      <c r="B437" s="1705"/>
      <c r="C437" s="1201"/>
      <c r="D437" s="1276"/>
      <c r="E437" s="1279"/>
      <c r="F437" s="1282"/>
      <c r="G437" s="1261" t="s">
        <v>1392</v>
      </c>
      <c r="H437" s="1262"/>
      <c r="I437" s="1262"/>
      <c r="J437" s="1262"/>
      <c r="K437" s="1262"/>
      <c r="L437" s="1262"/>
      <c r="M437" s="1262"/>
      <c r="N437" s="1262"/>
      <c r="O437" s="404"/>
      <c r="P437" s="404"/>
      <c r="Q437" s="404"/>
      <c r="R437" s="435"/>
      <c r="S437" s="435"/>
      <c r="T437" s="435"/>
      <c r="U437" s="404"/>
      <c r="V437" s="404"/>
      <c r="W437" s="435"/>
      <c r="X437" s="403"/>
      <c r="Y437" s="404"/>
      <c r="Z437" s="404"/>
      <c r="AA437" s="404"/>
      <c r="AB437" s="435"/>
      <c r="AC437" s="435"/>
      <c r="AD437" s="435"/>
      <c r="AE437" s="435"/>
      <c r="AF437" s="405"/>
      <c r="AG437" s="1263">
        <f>AH435+AH436</f>
        <v>17000000</v>
      </c>
      <c r="AH437" s="1263"/>
      <c r="AI437" s="1263"/>
      <c r="AJ437" s="1263"/>
      <c r="AK437" s="1264"/>
    </row>
    <row r="438" spans="1:44" ht="18" customHeight="1">
      <c r="A438" s="1154"/>
      <c r="B438" s="1705"/>
      <c r="C438" s="1197" t="s">
        <v>1542</v>
      </c>
      <c r="D438" s="1274">
        <f>ROUND(AG441,-3)</f>
        <v>30000000</v>
      </c>
      <c r="E438" s="1277">
        <v>0</v>
      </c>
      <c r="F438" s="1280">
        <f>D438-E438</f>
        <v>30000000</v>
      </c>
      <c r="G438" s="1283" t="s">
        <v>1543</v>
      </c>
      <c r="H438" s="1284"/>
      <c r="I438" s="1284"/>
      <c r="J438" s="1284"/>
      <c r="K438" s="1284"/>
      <c r="L438" s="1284"/>
      <c r="M438" s="1284"/>
      <c r="N438" s="1284"/>
      <c r="O438" s="1284"/>
      <c r="P438" s="1284"/>
      <c r="Q438" s="1284"/>
      <c r="R438" s="415"/>
      <c r="S438" s="415"/>
      <c r="T438" s="415"/>
      <c r="U438" s="416"/>
      <c r="V438" s="416"/>
      <c r="W438" s="415"/>
      <c r="X438" s="417"/>
      <c r="Y438" s="416"/>
      <c r="Z438" s="416"/>
      <c r="AA438" s="416"/>
      <c r="AB438" s="415"/>
      <c r="AC438" s="415"/>
      <c r="AD438" s="415"/>
      <c r="AE438" s="415"/>
      <c r="AF438" s="434"/>
      <c r="AG438" s="1285">
        <f>SUM(AH439:AK440)</f>
        <v>30000000</v>
      </c>
      <c r="AH438" s="1285"/>
      <c r="AI438" s="1285"/>
      <c r="AJ438" s="1285"/>
      <c r="AK438" s="1286"/>
    </row>
    <row r="439" spans="1:44" ht="18" customHeight="1">
      <c r="A439" s="1154"/>
      <c r="B439" s="1705"/>
      <c r="C439" s="1198"/>
      <c r="D439" s="1275"/>
      <c r="E439" s="1278"/>
      <c r="F439" s="1281"/>
      <c r="G439" s="1232" t="s">
        <v>1544</v>
      </c>
      <c r="H439" s="1229"/>
      <c r="I439" s="1229"/>
      <c r="J439" s="1229"/>
      <c r="K439" s="1229"/>
      <c r="L439" s="1229"/>
      <c r="M439" s="1229"/>
      <c r="N439" s="433" t="s">
        <v>1401</v>
      </c>
      <c r="O439" s="1233">
        <v>21000000</v>
      </c>
      <c r="P439" s="1233"/>
      <c r="Q439" s="1233"/>
      <c r="R439" s="450" t="s">
        <v>1390</v>
      </c>
      <c r="S439" s="450" t="s">
        <v>68</v>
      </c>
      <c r="T439" s="450">
        <v>1</v>
      </c>
      <c r="U439" s="449" t="s">
        <v>1540</v>
      </c>
      <c r="V439" s="450" t="s">
        <v>1398</v>
      </c>
      <c r="W439" s="430"/>
      <c r="X439" s="433"/>
      <c r="Y439" s="1228"/>
      <c r="Z439" s="1228"/>
      <c r="AA439" s="1228"/>
      <c r="AB439" s="430"/>
      <c r="AC439" s="430"/>
      <c r="AD439" s="430"/>
      <c r="AE439" s="1229"/>
      <c r="AF439" s="1229"/>
      <c r="AG439" s="430" t="s">
        <v>1391</v>
      </c>
      <c r="AH439" s="1230">
        <f>O439*T439</f>
        <v>21000000</v>
      </c>
      <c r="AI439" s="1230"/>
      <c r="AJ439" s="1230"/>
      <c r="AK439" s="1231"/>
    </row>
    <row r="440" spans="1:44" ht="18" customHeight="1">
      <c r="A440" s="1154"/>
      <c r="B440" s="1705"/>
      <c r="C440" s="1198"/>
      <c r="D440" s="1275"/>
      <c r="E440" s="1278"/>
      <c r="F440" s="1281"/>
      <c r="G440" s="1232" t="s">
        <v>1545</v>
      </c>
      <c r="H440" s="1229"/>
      <c r="I440" s="1229"/>
      <c r="J440" s="1229"/>
      <c r="K440" s="1229"/>
      <c r="L440" s="1229"/>
      <c r="M440" s="1229"/>
      <c r="N440" s="433" t="s">
        <v>1401</v>
      </c>
      <c r="O440" s="1233">
        <v>9000000</v>
      </c>
      <c r="P440" s="1233"/>
      <c r="Q440" s="1233"/>
      <c r="R440" s="450" t="s">
        <v>1390</v>
      </c>
      <c r="S440" s="450" t="s">
        <v>68</v>
      </c>
      <c r="T440" s="450">
        <v>1</v>
      </c>
      <c r="U440" s="449" t="s">
        <v>1540</v>
      </c>
      <c r="V440" s="450" t="s">
        <v>1398</v>
      </c>
      <c r="W440" s="430"/>
      <c r="X440" s="433"/>
      <c r="Y440" s="1228"/>
      <c r="Z440" s="1228"/>
      <c r="AA440" s="1228"/>
      <c r="AB440" s="430"/>
      <c r="AC440" s="430"/>
      <c r="AD440" s="430"/>
      <c r="AE440" s="1229"/>
      <c r="AF440" s="1229"/>
      <c r="AG440" s="430" t="s">
        <v>1391</v>
      </c>
      <c r="AH440" s="1230">
        <f>O440*T440</f>
        <v>9000000</v>
      </c>
      <c r="AI440" s="1230"/>
      <c r="AJ440" s="1230"/>
      <c r="AK440" s="1231"/>
    </row>
    <row r="441" spans="1:44" ht="18" customHeight="1">
      <c r="A441" s="1175"/>
      <c r="B441" s="1706"/>
      <c r="C441" s="1201"/>
      <c r="D441" s="1276"/>
      <c r="E441" s="1279"/>
      <c r="F441" s="1282"/>
      <c r="G441" s="1261" t="s">
        <v>1392</v>
      </c>
      <c r="H441" s="1262"/>
      <c r="I441" s="1262"/>
      <c r="J441" s="1262"/>
      <c r="K441" s="1262"/>
      <c r="L441" s="1262"/>
      <c r="M441" s="1262"/>
      <c r="N441" s="1262"/>
      <c r="O441" s="404"/>
      <c r="P441" s="404"/>
      <c r="Q441" s="404"/>
      <c r="R441" s="435"/>
      <c r="S441" s="435"/>
      <c r="T441" s="435"/>
      <c r="U441" s="404"/>
      <c r="V441" s="404"/>
      <c r="W441" s="435"/>
      <c r="X441" s="403"/>
      <c r="Y441" s="404"/>
      <c r="Z441" s="404"/>
      <c r="AA441" s="404"/>
      <c r="AB441" s="435"/>
      <c r="AC441" s="435"/>
      <c r="AD441" s="435"/>
      <c r="AE441" s="435"/>
      <c r="AF441" s="405"/>
      <c r="AG441" s="1263">
        <f>AG438</f>
        <v>30000000</v>
      </c>
      <c r="AH441" s="1263"/>
      <c r="AI441" s="1263"/>
      <c r="AJ441" s="1263"/>
      <c r="AK441" s="1264"/>
    </row>
    <row r="442" spans="1:44" ht="18" customHeight="1">
      <c r="A442" s="1218" t="s">
        <v>141</v>
      </c>
      <c r="B442" s="1221" t="s">
        <v>1546</v>
      </c>
      <c r="C442" s="461" t="s">
        <v>1547</v>
      </c>
      <c r="D442" s="579">
        <f>D443</f>
        <v>16000000</v>
      </c>
      <c r="E442" s="579">
        <f>E443</f>
        <v>22000000</v>
      </c>
      <c r="F442" s="460">
        <f>D442-E442</f>
        <v>-6000000</v>
      </c>
      <c r="G442" s="733"/>
      <c r="H442" s="733"/>
      <c r="I442" s="733"/>
      <c r="J442" s="733"/>
      <c r="K442" s="733"/>
      <c r="L442" s="733"/>
      <c r="M442" s="733"/>
      <c r="N442" s="734"/>
      <c r="O442" s="735"/>
      <c r="P442" s="735"/>
      <c r="Q442" s="735"/>
      <c r="R442" s="736"/>
      <c r="S442" s="736"/>
      <c r="T442" s="736"/>
      <c r="U442" s="735"/>
      <c r="V442" s="735"/>
      <c r="W442" s="736"/>
      <c r="X442" s="737"/>
      <c r="Y442" s="735"/>
      <c r="Z442" s="735"/>
      <c r="AA442" s="735"/>
      <c r="AB442" s="736"/>
      <c r="AC442" s="736"/>
      <c r="AD442" s="736"/>
      <c r="AE442" s="736"/>
      <c r="AF442" s="738"/>
      <c r="AG442" s="737"/>
      <c r="AH442" s="737"/>
      <c r="AI442" s="737"/>
      <c r="AJ442" s="737"/>
      <c r="AK442" s="739"/>
    </row>
    <row r="443" spans="1:44" ht="18" customHeight="1">
      <c r="A443" s="1219"/>
      <c r="B443" s="1222"/>
      <c r="C443" s="1265" t="s">
        <v>1546</v>
      </c>
      <c r="D443" s="1271">
        <f>ROUNDUP(AG445,-3)</f>
        <v>16000000</v>
      </c>
      <c r="E443" s="1271">
        <v>22000000</v>
      </c>
      <c r="F443" s="1147">
        <f t="shared" ref="F443" si="28">D443-E443</f>
        <v>-6000000</v>
      </c>
      <c r="G443" s="1224" t="s">
        <v>1546</v>
      </c>
      <c r="H443" s="1225"/>
      <c r="I443" s="1225"/>
      <c r="J443" s="1225"/>
      <c r="K443" s="1225"/>
      <c r="L443" s="1225"/>
      <c r="M443" s="1225"/>
      <c r="N443" s="540"/>
      <c r="O443" s="740"/>
      <c r="P443" s="741"/>
      <c r="Q443" s="741"/>
      <c r="R443" s="514"/>
      <c r="S443" s="514"/>
      <c r="T443" s="514"/>
      <c r="U443" s="741"/>
      <c r="V443" s="741"/>
      <c r="W443" s="514"/>
      <c r="X443" s="742"/>
      <c r="Y443" s="741"/>
      <c r="Z443" s="741"/>
      <c r="AA443" s="741"/>
      <c r="AB443" s="514"/>
      <c r="AC443" s="514"/>
      <c r="AD443" s="514"/>
      <c r="AE443" s="514"/>
      <c r="AF443" s="743"/>
      <c r="AG443" s="742"/>
      <c r="AH443" s="1226">
        <v>1000000</v>
      </c>
      <c r="AI443" s="1226"/>
      <c r="AJ443" s="1226"/>
      <c r="AK443" s="1227"/>
    </row>
    <row r="444" spans="1:44" ht="18" customHeight="1">
      <c r="A444" s="1219"/>
      <c r="B444" s="1222"/>
      <c r="C444" s="1270"/>
      <c r="D444" s="1272"/>
      <c r="E444" s="1272"/>
      <c r="F444" s="1148"/>
      <c r="G444" s="1255" t="s">
        <v>1548</v>
      </c>
      <c r="H444" s="1256"/>
      <c r="I444" s="1256"/>
      <c r="J444" s="1256"/>
      <c r="K444" s="1256"/>
      <c r="L444" s="1256"/>
      <c r="M444" s="1256"/>
      <c r="N444" s="744"/>
      <c r="O444" s="745"/>
      <c r="P444" s="745"/>
      <c r="Q444" s="745"/>
      <c r="R444" s="746"/>
      <c r="S444" s="746"/>
      <c r="T444" s="746"/>
      <c r="U444" s="745"/>
      <c r="V444" s="745"/>
      <c r="W444" s="746"/>
      <c r="X444" s="744"/>
      <c r="Y444" s="745"/>
      <c r="Z444" s="745"/>
      <c r="AA444" s="745"/>
      <c r="AB444" s="746"/>
      <c r="AC444" s="746"/>
      <c r="AD444" s="746"/>
      <c r="AE444" s="746"/>
      <c r="AF444" s="747"/>
      <c r="AG444" s="744"/>
      <c r="AH444" s="1257">
        <v>15000000</v>
      </c>
      <c r="AI444" s="1257"/>
      <c r="AJ444" s="1257"/>
      <c r="AK444" s="1258"/>
    </row>
    <row r="445" spans="1:44" ht="18" customHeight="1">
      <c r="A445" s="1220"/>
      <c r="B445" s="1223"/>
      <c r="C445" s="1266"/>
      <c r="D445" s="1273"/>
      <c r="E445" s="1273"/>
      <c r="F445" s="1149"/>
      <c r="G445" s="1259" t="s">
        <v>1392</v>
      </c>
      <c r="H445" s="1260"/>
      <c r="I445" s="1260"/>
      <c r="J445" s="1260"/>
      <c r="K445" s="1260"/>
      <c r="L445" s="1260"/>
      <c r="M445" s="1260"/>
      <c r="N445" s="1260"/>
      <c r="O445" s="479"/>
      <c r="P445" s="479"/>
      <c r="Q445" s="479"/>
      <c r="R445" s="480"/>
      <c r="S445" s="480"/>
      <c r="T445" s="480"/>
      <c r="U445" s="479"/>
      <c r="V445" s="479"/>
      <c r="W445" s="480"/>
      <c r="X445" s="478"/>
      <c r="Y445" s="479"/>
      <c r="Z445" s="479"/>
      <c r="AA445" s="479"/>
      <c r="AB445" s="480"/>
      <c r="AC445" s="480" t="s">
        <v>1549</v>
      </c>
      <c r="AD445" s="480"/>
      <c r="AE445" s="480"/>
      <c r="AF445" s="481"/>
      <c r="AG445" s="1253">
        <f>SUM(AH443:AK444)</f>
        <v>16000000</v>
      </c>
      <c r="AH445" s="1253"/>
      <c r="AI445" s="1253"/>
      <c r="AJ445" s="1253"/>
      <c r="AK445" s="1254"/>
    </row>
    <row r="446" spans="1:44" ht="18" customHeight="1">
      <c r="A446" s="1212" t="s">
        <v>1550</v>
      </c>
      <c r="B446" s="1215" t="s">
        <v>1550</v>
      </c>
      <c r="C446" s="748" t="s">
        <v>1547</v>
      </c>
      <c r="D446" s="579">
        <f>D447+D449</f>
        <v>50756000</v>
      </c>
      <c r="E446" s="579">
        <f t="shared" ref="E446:F446" si="29">E447+E449</f>
        <v>8778000</v>
      </c>
      <c r="F446" s="749">
        <f t="shared" si="29"/>
        <v>41978000</v>
      </c>
      <c r="G446" s="750"/>
      <c r="H446" s="751"/>
      <c r="I446" s="751"/>
      <c r="J446" s="751"/>
      <c r="K446" s="751"/>
      <c r="L446" s="751"/>
      <c r="M446" s="751"/>
      <c r="N446" s="752"/>
      <c r="O446" s="753"/>
      <c r="P446" s="753"/>
      <c r="Q446" s="753"/>
      <c r="R446" s="754"/>
      <c r="S446" s="754"/>
      <c r="T446" s="754"/>
      <c r="U446" s="753"/>
      <c r="V446" s="753"/>
      <c r="W446" s="754"/>
      <c r="X446" s="755"/>
      <c r="Y446" s="753"/>
      <c r="Z446" s="753"/>
      <c r="AA446" s="753"/>
      <c r="AB446" s="754"/>
      <c r="AC446" s="754"/>
      <c r="AD446" s="754"/>
      <c r="AE446" s="754"/>
      <c r="AF446" s="756"/>
      <c r="AG446" s="755"/>
      <c r="AH446" s="755"/>
      <c r="AI446" s="755"/>
      <c r="AJ446" s="755"/>
      <c r="AK446" s="757"/>
    </row>
    <row r="447" spans="1:44" ht="18" customHeight="1">
      <c r="A447" s="1213"/>
      <c r="B447" s="1216"/>
      <c r="C447" s="1265" t="s">
        <v>1551</v>
      </c>
      <c r="D447" s="1267">
        <f>ROUNDUP(AG448,-3)</f>
        <v>10810000</v>
      </c>
      <c r="E447" s="1246">
        <v>7778000</v>
      </c>
      <c r="F447" s="1147">
        <f>D447-E447</f>
        <v>3032000</v>
      </c>
      <c r="G447" s="1248" t="s">
        <v>1551</v>
      </c>
      <c r="H447" s="1249"/>
      <c r="I447" s="1249"/>
      <c r="J447" s="1249"/>
      <c r="K447" s="1249"/>
      <c r="L447" s="1249"/>
      <c r="M447" s="1249"/>
      <c r="N447" s="567"/>
      <c r="O447" s="569"/>
      <c r="P447" s="569"/>
      <c r="Q447" s="569"/>
      <c r="R447" s="568"/>
      <c r="S447" s="568"/>
      <c r="T447" s="568"/>
      <c r="U447" s="569"/>
      <c r="V447" s="569"/>
      <c r="W447" s="568"/>
      <c r="X447" s="1250"/>
      <c r="Y447" s="1250"/>
      <c r="Z447" s="1250"/>
      <c r="AA447" s="1250"/>
      <c r="AB447" s="568"/>
      <c r="AC447" s="568"/>
      <c r="AD447" s="568"/>
      <c r="AE447" s="568"/>
      <c r="AF447" s="570"/>
      <c r="AG447" s="567"/>
      <c r="AH447" s="1208">
        <v>10810000</v>
      </c>
      <c r="AI447" s="1208"/>
      <c r="AJ447" s="1208"/>
      <c r="AK447" s="1209"/>
    </row>
    <row r="448" spans="1:44" ht="18" customHeight="1">
      <c r="A448" s="1213"/>
      <c r="B448" s="1216"/>
      <c r="C448" s="1266"/>
      <c r="D448" s="1268"/>
      <c r="E448" s="1269"/>
      <c r="F448" s="1149"/>
      <c r="G448" s="1251" t="s">
        <v>1392</v>
      </c>
      <c r="H448" s="1252"/>
      <c r="I448" s="1252"/>
      <c r="J448" s="1252"/>
      <c r="K448" s="1252"/>
      <c r="L448" s="1252"/>
      <c r="M448" s="1252"/>
      <c r="N448" s="1252"/>
      <c r="O448" s="479"/>
      <c r="P448" s="479"/>
      <c r="Q448" s="479"/>
      <c r="R448" s="480"/>
      <c r="S448" s="480"/>
      <c r="T448" s="480"/>
      <c r="U448" s="479"/>
      <c r="V448" s="479"/>
      <c r="W448" s="480"/>
      <c r="X448" s="478"/>
      <c r="Y448" s="479"/>
      <c r="Z448" s="479"/>
      <c r="AA448" s="479"/>
      <c r="AB448" s="480"/>
      <c r="AC448" s="480" t="s">
        <v>1549</v>
      </c>
      <c r="AD448" s="480"/>
      <c r="AE448" s="480"/>
      <c r="AF448" s="481"/>
      <c r="AG448" s="1253">
        <f>SUM(AH447:AH447)</f>
        <v>10810000</v>
      </c>
      <c r="AH448" s="1253"/>
      <c r="AI448" s="1253"/>
      <c r="AJ448" s="1253"/>
      <c r="AK448" s="1254"/>
      <c r="AL448" s="897"/>
      <c r="AM448" s="899">
        <f>SUM(AM3:AM447)</f>
        <v>90734781</v>
      </c>
      <c r="AN448" s="899">
        <f>SUM(AN3:AN447)</f>
        <v>26359120</v>
      </c>
      <c r="AO448" s="899">
        <f>SUM(AO3:AO447)</f>
        <v>12478620</v>
      </c>
      <c r="AP448" s="899">
        <f>SUM(AP3:AP447)</f>
        <v>768000</v>
      </c>
      <c r="AQ448" s="898"/>
      <c r="AR448" s="898"/>
    </row>
    <row r="449" spans="1:69" ht="18" customHeight="1">
      <c r="A449" s="1213"/>
      <c r="B449" s="1216"/>
      <c r="C449" s="1244" t="s">
        <v>1552</v>
      </c>
      <c r="D449" s="1246">
        <f>ROUNDUP(AG450,-3)</f>
        <v>39946000</v>
      </c>
      <c r="E449" s="1246">
        <v>1000000</v>
      </c>
      <c r="F449" s="1246">
        <f t="shared" ref="F449" si="30">D449-E449</f>
        <v>38946000</v>
      </c>
      <c r="G449" s="1248" t="s">
        <v>1552</v>
      </c>
      <c r="H449" s="1249"/>
      <c r="I449" s="1249"/>
      <c r="J449" s="1249"/>
      <c r="K449" s="1249"/>
      <c r="L449" s="1249"/>
      <c r="M449" s="1249"/>
      <c r="N449" s="567"/>
      <c r="O449" s="569"/>
      <c r="P449" s="569"/>
      <c r="Q449" s="569"/>
      <c r="R449" s="568"/>
      <c r="S449" s="568"/>
      <c r="T449" s="568"/>
      <c r="U449" s="569"/>
      <c r="V449" s="569"/>
      <c r="W449" s="568"/>
      <c r="X449" s="1250"/>
      <c r="Y449" s="1250"/>
      <c r="Z449" s="1250"/>
      <c r="AA449" s="1250"/>
      <c r="AB449" s="568"/>
      <c r="AC449" s="568"/>
      <c r="AD449" s="568"/>
      <c r="AE449" s="568"/>
      <c r="AF449" s="570"/>
      <c r="AG449" s="567"/>
      <c r="AH449" s="1208">
        <v>39946000</v>
      </c>
      <c r="AI449" s="1208"/>
      <c r="AJ449" s="1208"/>
      <c r="AK449" s="1209"/>
      <c r="AL449" s="1210" t="s">
        <v>1631</v>
      </c>
      <c r="AM449" s="1211"/>
      <c r="AN449" s="1211"/>
      <c r="AO449" s="1211"/>
      <c r="AP449" s="1211"/>
      <c r="AQ449" s="1211"/>
      <c r="AR449" s="1211"/>
    </row>
    <row r="450" spans="1:69" ht="18" customHeight="1" thickBot="1">
      <c r="A450" s="1214"/>
      <c r="B450" s="1217"/>
      <c r="C450" s="1245"/>
      <c r="D450" s="1247"/>
      <c r="E450" s="1247"/>
      <c r="F450" s="1247"/>
      <c r="G450" s="1234" t="s">
        <v>1392</v>
      </c>
      <c r="H450" s="1235"/>
      <c r="I450" s="1235"/>
      <c r="J450" s="1235"/>
      <c r="K450" s="1235"/>
      <c r="L450" s="1235"/>
      <c r="M450" s="1235"/>
      <c r="N450" s="1235"/>
      <c r="O450" s="517"/>
      <c r="P450" s="517"/>
      <c r="Q450" s="517"/>
      <c r="R450" s="518"/>
      <c r="S450" s="518"/>
      <c r="T450" s="518"/>
      <c r="U450" s="517"/>
      <c r="V450" s="517"/>
      <c r="W450" s="518"/>
      <c r="X450" s="516"/>
      <c r="Y450" s="517"/>
      <c r="Z450" s="517"/>
      <c r="AA450" s="517"/>
      <c r="AB450" s="518"/>
      <c r="AC450" s="518" t="s">
        <v>1549</v>
      </c>
      <c r="AD450" s="518"/>
      <c r="AE450" s="518"/>
      <c r="AF450" s="519"/>
      <c r="AG450" s="1236">
        <f>SUM(AH449:AH449)</f>
        <v>39946000</v>
      </c>
      <c r="AH450" s="1236"/>
      <c r="AI450" s="1236"/>
      <c r="AJ450" s="1236"/>
      <c r="AK450" s="1237"/>
      <c r="AM450" s="759"/>
      <c r="AN450" s="759"/>
      <c r="AO450" s="760"/>
      <c r="AP450" s="760"/>
      <c r="AQ450" s="760"/>
      <c r="AR450" s="760"/>
      <c r="AS450" s="760"/>
      <c r="AT450" s="760"/>
      <c r="AU450" s="760"/>
      <c r="AV450" s="761"/>
      <c r="AW450" s="762"/>
      <c r="AX450" s="762"/>
      <c r="AY450" s="762"/>
      <c r="AZ450" s="760"/>
      <c r="BA450" s="760"/>
      <c r="BB450" s="760"/>
      <c r="BC450" s="762"/>
      <c r="BD450" s="762"/>
      <c r="BE450" s="760"/>
      <c r="BF450" s="761"/>
      <c r="BG450" s="762"/>
      <c r="BH450" s="762"/>
      <c r="BI450" s="762"/>
      <c r="BJ450" s="760"/>
      <c r="BK450" s="760"/>
      <c r="BL450" s="760"/>
      <c r="BM450" s="760"/>
      <c r="BN450" s="763"/>
      <c r="BO450" s="760"/>
      <c r="BP450" s="760"/>
      <c r="BQ450" s="760"/>
    </row>
    <row r="451" spans="1:69" ht="18" customHeight="1">
      <c r="AM451" s="759"/>
      <c r="AN451" s="759"/>
      <c r="AO451" s="760"/>
      <c r="AP451" s="760"/>
      <c r="AQ451" s="760"/>
      <c r="AR451" s="760"/>
      <c r="AS451" s="760"/>
      <c r="AT451" s="760"/>
      <c r="AU451" s="760"/>
      <c r="AV451" s="761"/>
      <c r="AW451" s="762"/>
      <c r="AX451" s="762"/>
      <c r="AY451" s="762"/>
      <c r="AZ451" s="760"/>
      <c r="BA451" s="760"/>
      <c r="BB451" s="760"/>
      <c r="BC451" s="762"/>
      <c r="BD451" s="762"/>
      <c r="BE451" s="760"/>
      <c r="BF451" s="761"/>
      <c r="BG451" s="762"/>
      <c r="BH451" s="762"/>
      <c r="BI451" s="762"/>
      <c r="BJ451" s="760"/>
      <c r="BK451" s="760"/>
      <c r="BL451" s="760"/>
      <c r="BM451" s="760"/>
      <c r="BN451" s="763"/>
      <c r="BO451" s="760"/>
      <c r="BP451" s="760"/>
      <c r="BQ451" s="760"/>
    </row>
    <row r="452" spans="1:69" ht="18" customHeight="1">
      <c r="AM452" s="759"/>
      <c r="AN452" s="759"/>
      <c r="AO452" s="760"/>
      <c r="AP452" s="760"/>
      <c r="AQ452" s="760"/>
      <c r="AR452" s="760"/>
      <c r="AS452" s="760"/>
      <c r="AT452" s="760"/>
      <c r="AU452" s="760"/>
      <c r="AV452" s="761"/>
      <c r="AW452" s="762"/>
      <c r="AX452" s="762"/>
      <c r="AY452" s="762"/>
      <c r="AZ452" s="760"/>
      <c r="BA452" s="760"/>
      <c r="BB452" s="760"/>
      <c r="BC452" s="762"/>
      <c r="BD452" s="762"/>
      <c r="BE452" s="760"/>
      <c r="BF452" s="761"/>
      <c r="BG452" s="762"/>
      <c r="BH452" s="762"/>
      <c r="BI452" s="762"/>
      <c r="BJ452" s="760"/>
      <c r="BK452" s="760"/>
      <c r="BL452" s="760"/>
      <c r="BM452" s="760"/>
      <c r="BN452" s="763"/>
      <c r="BO452" s="760"/>
      <c r="BP452" s="760"/>
      <c r="BQ452" s="760"/>
    </row>
    <row r="453" spans="1:69" ht="18" customHeight="1">
      <c r="AM453" s="759"/>
      <c r="AN453" s="759"/>
      <c r="AO453" s="760"/>
      <c r="AP453" s="760"/>
      <c r="AQ453" s="760"/>
      <c r="AR453" s="760"/>
      <c r="AS453" s="760"/>
      <c r="AT453" s="760"/>
      <c r="AU453" s="760"/>
      <c r="AV453" s="761"/>
      <c r="AW453" s="762"/>
      <c r="AX453" s="762"/>
      <c r="AY453" s="762"/>
      <c r="AZ453" s="760"/>
      <c r="BA453" s="760"/>
      <c r="BB453" s="760"/>
      <c r="BC453" s="762"/>
      <c r="BD453" s="762"/>
      <c r="BE453" s="760"/>
      <c r="BF453" s="761"/>
      <c r="BG453" s="762"/>
      <c r="BH453" s="762"/>
      <c r="BI453" s="762"/>
      <c r="BJ453" s="760"/>
      <c r="BK453" s="760"/>
      <c r="BL453" s="760"/>
      <c r="BM453" s="760"/>
      <c r="BN453" s="763"/>
      <c r="BO453" s="760"/>
      <c r="BP453" s="760"/>
      <c r="BQ453" s="760"/>
    </row>
    <row r="454" spans="1:69" ht="18" customHeight="1">
      <c r="AM454" s="759"/>
      <c r="AN454" s="759"/>
      <c r="AO454" s="760"/>
      <c r="AP454" s="760"/>
      <c r="AQ454" s="760"/>
      <c r="AR454" s="760"/>
      <c r="AS454" s="760"/>
      <c r="AT454" s="760"/>
      <c r="AU454" s="760"/>
      <c r="AV454" s="761"/>
      <c r="AW454" s="762"/>
      <c r="AX454" s="762"/>
      <c r="AY454" s="762"/>
      <c r="AZ454" s="760"/>
      <c r="BA454" s="760"/>
      <c r="BB454" s="760"/>
      <c r="BC454" s="762"/>
      <c r="BD454" s="762"/>
      <c r="BE454" s="760"/>
      <c r="BF454" s="761"/>
      <c r="BG454" s="762"/>
      <c r="BH454" s="762"/>
      <c r="BI454" s="762"/>
      <c r="BJ454" s="760"/>
      <c r="BK454" s="760"/>
      <c r="BL454" s="760"/>
      <c r="BM454" s="760"/>
      <c r="BN454" s="763"/>
      <c r="BO454" s="760"/>
      <c r="BP454" s="760"/>
      <c r="BQ454" s="760"/>
    </row>
    <row r="455" spans="1:69" ht="18" customHeight="1">
      <c r="AM455" s="759"/>
      <c r="AN455" s="759"/>
      <c r="AO455" s="760"/>
      <c r="AP455" s="760"/>
      <c r="AQ455" s="760"/>
      <c r="AR455" s="760"/>
      <c r="AS455" s="760"/>
      <c r="AT455" s="760"/>
      <c r="AU455" s="760"/>
      <c r="AV455" s="761"/>
      <c r="AW455" s="762"/>
      <c r="AX455" s="762"/>
      <c r="AY455" s="762"/>
      <c r="AZ455" s="760"/>
      <c r="BA455" s="760"/>
      <c r="BB455" s="760"/>
      <c r="BC455" s="762"/>
      <c r="BD455" s="762"/>
      <c r="BE455" s="760"/>
      <c r="BF455" s="761"/>
      <c r="BG455" s="762"/>
      <c r="BH455" s="762"/>
      <c r="BI455" s="762"/>
      <c r="BJ455" s="760"/>
      <c r="BK455" s="760"/>
      <c r="BL455" s="760"/>
      <c r="BM455" s="760"/>
      <c r="BN455" s="763"/>
      <c r="BO455" s="760"/>
      <c r="BP455" s="760"/>
      <c r="BQ455" s="760"/>
    </row>
    <row r="456" spans="1:69" ht="18" customHeight="1">
      <c r="AM456" s="759"/>
      <c r="AN456" s="759"/>
      <c r="AO456" s="760"/>
      <c r="AP456" s="760"/>
      <c r="AQ456" s="760"/>
      <c r="AR456" s="760"/>
      <c r="AS456" s="760"/>
      <c r="AT456" s="760"/>
      <c r="AU456" s="760"/>
      <c r="AV456" s="761"/>
      <c r="AW456" s="762"/>
      <c r="AX456" s="762"/>
      <c r="AY456" s="762"/>
      <c r="AZ456" s="760"/>
      <c r="BA456" s="760"/>
      <c r="BB456" s="760"/>
      <c r="BC456" s="762"/>
      <c r="BD456" s="762"/>
      <c r="BE456" s="760"/>
      <c r="BF456" s="761"/>
      <c r="BG456" s="762"/>
      <c r="BH456" s="762"/>
      <c r="BI456" s="762"/>
      <c r="BJ456" s="760"/>
      <c r="BK456" s="760"/>
      <c r="BL456" s="760"/>
      <c r="BM456" s="760"/>
      <c r="BN456" s="763"/>
      <c r="BO456" s="760"/>
      <c r="BP456" s="760"/>
      <c r="BQ456" s="760"/>
    </row>
    <row r="457" spans="1:69" ht="18" customHeight="1">
      <c r="AM457" s="759"/>
      <c r="AN457" s="759"/>
      <c r="AO457" s="760"/>
      <c r="AP457" s="760"/>
      <c r="AQ457" s="760"/>
      <c r="AR457" s="760"/>
      <c r="AS457" s="760"/>
      <c r="AT457" s="760"/>
      <c r="AU457" s="760"/>
      <c r="AV457" s="761"/>
      <c r="AW457" s="762"/>
      <c r="AX457" s="762"/>
      <c r="AY457" s="762"/>
      <c r="AZ457" s="760"/>
      <c r="BA457" s="760"/>
      <c r="BB457" s="760"/>
      <c r="BC457" s="762"/>
      <c r="BD457" s="762"/>
      <c r="BE457" s="760"/>
      <c r="BF457" s="761"/>
      <c r="BG457" s="762"/>
      <c r="BH457" s="762"/>
      <c r="BI457" s="762"/>
      <c r="BJ457" s="760"/>
      <c r="BK457" s="760"/>
      <c r="BL457" s="760"/>
      <c r="BM457" s="760"/>
      <c r="BN457" s="763"/>
      <c r="BO457" s="760"/>
      <c r="BP457" s="760"/>
      <c r="BQ457" s="760"/>
    </row>
    <row r="458" spans="1:69" ht="18" customHeight="1">
      <c r="AM458" s="759"/>
      <c r="AN458" s="759"/>
      <c r="AO458" s="760"/>
      <c r="AP458" s="760"/>
      <c r="AQ458" s="760"/>
      <c r="AR458" s="760"/>
      <c r="AS458" s="760"/>
      <c r="AT458" s="760"/>
      <c r="AU458" s="760"/>
      <c r="AV458" s="761"/>
      <c r="AW458" s="762"/>
      <c r="AX458" s="762"/>
      <c r="AY458" s="762"/>
      <c r="AZ458" s="760"/>
      <c r="BA458" s="760"/>
      <c r="BB458" s="760"/>
      <c r="BC458" s="762"/>
      <c r="BD458" s="762"/>
      <c r="BE458" s="760"/>
      <c r="BF458" s="761"/>
      <c r="BG458" s="762"/>
      <c r="BH458" s="762"/>
      <c r="BI458" s="762"/>
      <c r="BJ458" s="760"/>
      <c r="BK458" s="760"/>
      <c r="BL458" s="760"/>
      <c r="BM458" s="760"/>
      <c r="BN458" s="763"/>
      <c r="BO458" s="760"/>
      <c r="BP458" s="760"/>
      <c r="BQ458" s="760"/>
    </row>
    <row r="459" spans="1:69" ht="18" customHeight="1">
      <c r="AM459" s="759"/>
      <c r="AN459" s="759"/>
      <c r="AO459" s="760"/>
      <c r="AP459" s="760"/>
      <c r="AQ459" s="760"/>
      <c r="AR459" s="760"/>
      <c r="AS459" s="760"/>
      <c r="AT459" s="760"/>
      <c r="AU459" s="760"/>
      <c r="AV459" s="761"/>
      <c r="AW459" s="762"/>
      <c r="AX459" s="762"/>
      <c r="AY459" s="762"/>
      <c r="AZ459" s="760"/>
      <c r="BA459" s="760"/>
      <c r="BB459" s="760"/>
      <c r="BC459" s="762"/>
      <c r="BD459" s="762"/>
      <c r="BE459" s="760"/>
      <c r="BF459" s="761"/>
      <c r="BG459" s="762"/>
      <c r="BH459" s="762"/>
      <c r="BI459" s="762"/>
      <c r="BJ459" s="760"/>
      <c r="BK459" s="760"/>
      <c r="BL459" s="760"/>
      <c r="BM459" s="760"/>
      <c r="BN459" s="763"/>
      <c r="BO459" s="760"/>
      <c r="BP459" s="760"/>
      <c r="BQ459" s="760"/>
    </row>
    <row r="460" spans="1:69" ht="18" customHeight="1">
      <c r="AM460" s="759"/>
      <c r="AN460" s="759"/>
      <c r="AO460" s="760"/>
      <c r="AP460" s="760"/>
      <c r="AQ460" s="760"/>
      <c r="AR460" s="760"/>
      <c r="AS460" s="760"/>
      <c r="AT460" s="760"/>
      <c r="AU460" s="760"/>
      <c r="AV460" s="761"/>
      <c r="AW460" s="762"/>
      <c r="AX460" s="762"/>
      <c r="AY460" s="762"/>
      <c r="AZ460" s="760"/>
      <c r="BA460" s="760"/>
      <c r="BB460" s="760"/>
      <c r="BC460" s="762"/>
      <c r="BD460" s="762"/>
      <c r="BE460" s="760"/>
      <c r="BF460" s="761"/>
      <c r="BG460" s="762"/>
      <c r="BH460" s="762"/>
      <c r="BI460" s="762"/>
      <c r="BJ460" s="760"/>
      <c r="BK460" s="760"/>
      <c r="BL460" s="760"/>
      <c r="BM460" s="760"/>
      <c r="BN460" s="763"/>
      <c r="BO460" s="760"/>
      <c r="BP460" s="760"/>
      <c r="BQ460" s="760"/>
    </row>
    <row r="461" spans="1:69" ht="18" customHeight="1">
      <c r="AM461" s="759"/>
      <c r="AN461" s="759"/>
      <c r="AO461" s="760"/>
      <c r="AP461" s="760"/>
      <c r="AQ461" s="760"/>
      <c r="AR461" s="760"/>
      <c r="AS461" s="760"/>
      <c r="AT461" s="760"/>
      <c r="AU461" s="760"/>
      <c r="AV461" s="761"/>
      <c r="AW461" s="762"/>
      <c r="AX461" s="762"/>
      <c r="AY461" s="762"/>
      <c r="AZ461" s="760"/>
      <c r="BA461" s="760"/>
      <c r="BB461" s="760"/>
      <c r="BC461" s="762"/>
      <c r="BD461" s="762"/>
      <c r="BE461" s="760"/>
      <c r="BF461" s="761"/>
      <c r="BG461" s="762"/>
      <c r="BH461" s="762"/>
      <c r="BI461" s="762"/>
      <c r="BJ461" s="760"/>
      <c r="BK461" s="760"/>
      <c r="BL461" s="760"/>
      <c r="BM461" s="760"/>
      <c r="BN461" s="763"/>
      <c r="BO461" s="760"/>
      <c r="BP461" s="760"/>
      <c r="BQ461" s="760"/>
    </row>
    <row r="462" spans="1:69" ht="18" customHeight="1">
      <c r="AM462" s="759"/>
      <c r="AN462" s="759"/>
      <c r="AO462" s="760"/>
      <c r="AP462" s="760"/>
      <c r="AQ462" s="760"/>
      <c r="AR462" s="760"/>
      <c r="AS462" s="760"/>
      <c r="AT462" s="760"/>
      <c r="AU462" s="760"/>
      <c r="AV462" s="761"/>
      <c r="AW462" s="762"/>
      <c r="AX462" s="762"/>
      <c r="AY462" s="762"/>
      <c r="AZ462" s="760"/>
      <c r="BA462" s="760"/>
      <c r="BB462" s="760"/>
      <c r="BC462" s="762"/>
      <c r="BD462" s="762"/>
      <c r="BE462" s="760"/>
      <c r="BF462" s="761"/>
      <c r="BG462" s="762"/>
      <c r="BH462" s="762"/>
      <c r="BI462" s="762"/>
      <c r="BJ462" s="760"/>
      <c r="BK462" s="760"/>
      <c r="BL462" s="760"/>
      <c r="BM462" s="760"/>
      <c r="BN462" s="763"/>
      <c r="BO462" s="760"/>
      <c r="BP462" s="760"/>
      <c r="BQ462" s="760"/>
    </row>
    <row r="463" spans="1:69" ht="18" customHeight="1">
      <c r="AM463" s="759"/>
      <c r="AN463" s="759"/>
      <c r="AO463" s="760"/>
      <c r="AP463" s="760"/>
      <c r="AQ463" s="760"/>
      <c r="AR463" s="760"/>
      <c r="AS463" s="760"/>
      <c r="AT463" s="760"/>
      <c r="AU463" s="760"/>
      <c r="AV463" s="761"/>
      <c r="AW463" s="762"/>
      <c r="AX463" s="762"/>
      <c r="AY463" s="762"/>
      <c r="AZ463" s="760"/>
      <c r="BA463" s="760"/>
      <c r="BB463" s="760"/>
      <c r="BC463" s="762"/>
      <c r="BD463" s="762"/>
      <c r="BE463" s="760"/>
      <c r="BF463" s="761"/>
      <c r="BG463" s="762"/>
      <c r="BH463" s="762"/>
      <c r="BI463" s="762"/>
      <c r="BJ463" s="760"/>
      <c r="BK463" s="760"/>
      <c r="BL463" s="760"/>
      <c r="BM463" s="760"/>
      <c r="BN463" s="763"/>
      <c r="BO463" s="760"/>
      <c r="BP463" s="760"/>
      <c r="BQ463" s="760"/>
    </row>
    <row r="464" spans="1:69" ht="18" customHeight="1">
      <c r="AM464" s="759"/>
      <c r="AN464" s="759"/>
      <c r="AO464" s="760"/>
      <c r="AP464" s="760"/>
      <c r="AQ464" s="760"/>
      <c r="AR464" s="760"/>
      <c r="AS464" s="760"/>
      <c r="AT464" s="760"/>
      <c r="AU464" s="760"/>
      <c r="AV464" s="761"/>
      <c r="AW464" s="762"/>
      <c r="AX464" s="762"/>
      <c r="AY464" s="762"/>
      <c r="AZ464" s="760"/>
      <c r="BA464" s="760"/>
      <c r="BB464" s="760"/>
      <c r="BC464" s="762"/>
      <c r="BD464" s="762"/>
      <c r="BE464" s="760"/>
      <c r="BF464" s="761"/>
      <c r="BG464" s="762"/>
      <c r="BH464" s="762"/>
      <c r="BI464" s="762"/>
      <c r="BJ464" s="760"/>
      <c r="BK464" s="760"/>
      <c r="BL464" s="760"/>
      <c r="BM464" s="760"/>
      <c r="BN464" s="763"/>
      <c r="BO464" s="760"/>
      <c r="BP464" s="760"/>
      <c r="BQ464" s="760"/>
    </row>
    <row r="465" spans="39:69" ht="18" customHeight="1">
      <c r="AM465" s="759"/>
      <c r="AN465" s="759"/>
      <c r="AO465" s="760"/>
      <c r="AP465" s="760"/>
      <c r="AQ465" s="760"/>
      <c r="AR465" s="760"/>
      <c r="AS465" s="760"/>
      <c r="AT465" s="760"/>
      <c r="AU465" s="760"/>
      <c r="AV465" s="761"/>
      <c r="AW465" s="762"/>
      <c r="AX465" s="762"/>
      <c r="AY465" s="762"/>
      <c r="AZ465" s="760"/>
      <c r="BA465" s="760"/>
      <c r="BB465" s="760"/>
      <c r="BC465" s="762"/>
      <c r="BD465" s="762"/>
      <c r="BE465" s="760"/>
      <c r="BF465" s="761"/>
      <c r="BG465" s="762"/>
      <c r="BH465" s="762"/>
      <c r="BI465" s="762"/>
      <c r="BJ465" s="760"/>
      <c r="BK465" s="760"/>
      <c r="BL465" s="760"/>
      <c r="BM465" s="760"/>
      <c r="BN465" s="763"/>
      <c r="BO465" s="760"/>
      <c r="BP465" s="760"/>
      <c r="BQ465" s="760"/>
    </row>
    <row r="466" spans="39:69" ht="18" customHeight="1">
      <c r="AM466" s="759"/>
      <c r="AN466" s="759"/>
      <c r="AO466" s="760"/>
      <c r="AP466" s="760"/>
      <c r="AQ466" s="760"/>
      <c r="AR466" s="760"/>
      <c r="AS466" s="760"/>
      <c r="AT466" s="760"/>
      <c r="AU466" s="760"/>
      <c r="AV466" s="761"/>
      <c r="AW466" s="762"/>
      <c r="AX466" s="762"/>
      <c r="AY466" s="762"/>
      <c r="AZ466" s="760"/>
      <c r="BA466" s="760"/>
      <c r="BB466" s="760"/>
      <c r="BC466" s="762"/>
      <c r="BD466" s="762"/>
      <c r="BE466" s="760"/>
      <c r="BF466" s="761"/>
      <c r="BG466" s="762"/>
      <c r="BH466" s="762"/>
      <c r="BI466" s="762"/>
      <c r="BJ466" s="760"/>
      <c r="BK466" s="760"/>
      <c r="BL466" s="760"/>
      <c r="BM466" s="760"/>
      <c r="BN466" s="763"/>
      <c r="BO466" s="760"/>
      <c r="BP466" s="760"/>
      <c r="BQ466" s="760"/>
    </row>
    <row r="467" spans="39:69" ht="18" customHeight="1">
      <c r="AM467" s="759"/>
      <c r="AN467" s="759"/>
      <c r="AO467" s="760"/>
      <c r="AP467" s="760"/>
      <c r="AQ467" s="760"/>
      <c r="AR467" s="760"/>
      <c r="AS467" s="760"/>
      <c r="AT467" s="760"/>
      <c r="AU467" s="760"/>
      <c r="AV467" s="761"/>
      <c r="AW467" s="762"/>
      <c r="AX467" s="762"/>
      <c r="AY467" s="762"/>
      <c r="AZ467" s="760"/>
      <c r="BA467" s="760"/>
      <c r="BB467" s="760"/>
      <c r="BC467" s="762"/>
      <c r="BD467" s="762"/>
      <c r="BE467" s="760"/>
      <c r="BF467" s="761"/>
      <c r="BG467" s="762"/>
      <c r="BH467" s="762"/>
      <c r="BI467" s="762"/>
      <c r="BJ467" s="760"/>
      <c r="BK467" s="760"/>
      <c r="BL467" s="760"/>
      <c r="BM467" s="760"/>
      <c r="BN467" s="763"/>
      <c r="BO467" s="760"/>
      <c r="BP467" s="760"/>
      <c r="BQ467" s="760"/>
    </row>
    <row r="468" spans="39:69" ht="18" customHeight="1">
      <c r="AM468" s="759"/>
      <c r="AN468" s="759"/>
      <c r="AO468" s="760"/>
      <c r="AP468" s="760"/>
      <c r="AQ468" s="760"/>
      <c r="AR468" s="760"/>
      <c r="AS468" s="760"/>
      <c r="AT468" s="760"/>
      <c r="AU468" s="760"/>
      <c r="AV468" s="761"/>
      <c r="AW468" s="762"/>
      <c r="AX468" s="762"/>
      <c r="AY468" s="762"/>
      <c r="AZ468" s="760"/>
      <c r="BA468" s="760"/>
      <c r="BB468" s="760"/>
      <c r="BC468" s="762"/>
      <c r="BD468" s="762"/>
      <c r="BE468" s="760"/>
      <c r="BF468" s="761"/>
      <c r="BG468" s="762"/>
      <c r="BH468" s="762"/>
      <c r="BI468" s="762"/>
      <c r="BJ468" s="760"/>
      <c r="BK468" s="760"/>
      <c r="BL468" s="760"/>
      <c r="BM468" s="760"/>
      <c r="BN468" s="763"/>
      <c r="BO468" s="760"/>
      <c r="BP468" s="760"/>
      <c r="BQ468" s="760"/>
    </row>
    <row r="469" spans="39:69" ht="18" customHeight="1">
      <c r="AM469" s="759"/>
      <c r="AN469" s="759"/>
      <c r="AO469" s="760"/>
      <c r="AP469" s="760"/>
      <c r="AQ469" s="760"/>
      <c r="AR469" s="760"/>
      <c r="AS469" s="760"/>
      <c r="AT469" s="760"/>
      <c r="AU469" s="760"/>
      <c r="AV469" s="761"/>
      <c r="AW469" s="762"/>
      <c r="AX469" s="762"/>
      <c r="AY469" s="762"/>
      <c r="AZ469" s="760"/>
      <c r="BA469" s="760"/>
      <c r="BB469" s="760"/>
      <c r="BC469" s="762"/>
      <c r="BD469" s="762"/>
      <c r="BE469" s="760"/>
      <c r="BF469" s="761"/>
      <c r="BG469" s="762"/>
      <c r="BH469" s="762"/>
      <c r="BI469" s="762"/>
      <c r="BJ469" s="760"/>
      <c r="BK469" s="760"/>
      <c r="BL469" s="760"/>
      <c r="BM469" s="760"/>
      <c r="BN469" s="763"/>
      <c r="BO469" s="760"/>
      <c r="BP469" s="760"/>
      <c r="BQ469" s="760"/>
    </row>
    <row r="470" spans="39:69" ht="18" customHeight="1">
      <c r="AM470" s="759"/>
      <c r="AN470" s="759"/>
      <c r="AO470" s="760"/>
      <c r="AP470" s="760"/>
      <c r="AQ470" s="760"/>
      <c r="AR470" s="760"/>
      <c r="AS470" s="760"/>
      <c r="AT470" s="760"/>
      <c r="AU470" s="760"/>
      <c r="AV470" s="761"/>
      <c r="AW470" s="762"/>
      <c r="AX470" s="762"/>
      <c r="AY470" s="762"/>
      <c r="AZ470" s="760"/>
      <c r="BA470" s="760"/>
      <c r="BB470" s="760"/>
      <c r="BC470" s="762"/>
      <c r="BD470" s="762"/>
      <c r="BE470" s="760"/>
      <c r="BF470" s="761"/>
      <c r="BG470" s="762"/>
      <c r="BH470" s="762"/>
      <c r="BI470" s="762"/>
      <c r="BJ470" s="760"/>
      <c r="BK470" s="760"/>
      <c r="BL470" s="760"/>
      <c r="BM470" s="760"/>
      <c r="BN470" s="763"/>
      <c r="BO470" s="760"/>
      <c r="BP470" s="760"/>
      <c r="BQ470" s="760"/>
    </row>
    <row r="471" spans="39:69" ht="18" customHeight="1">
      <c r="AM471" s="759"/>
      <c r="AN471" s="759"/>
      <c r="AO471" s="760"/>
      <c r="AP471" s="760"/>
      <c r="AQ471" s="760"/>
      <c r="AR471" s="760"/>
      <c r="AS471" s="760"/>
      <c r="AT471" s="760"/>
      <c r="AU471" s="760"/>
      <c r="AV471" s="761"/>
      <c r="AW471" s="762"/>
      <c r="AX471" s="762"/>
      <c r="AY471" s="762"/>
      <c r="AZ471" s="760"/>
      <c r="BA471" s="760"/>
      <c r="BB471" s="760"/>
      <c r="BC471" s="762"/>
      <c r="BD471" s="762"/>
      <c r="BE471" s="760"/>
      <c r="BF471" s="761"/>
      <c r="BG471" s="762"/>
      <c r="BH471" s="762"/>
      <c r="BI471" s="762"/>
      <c r="BJ471" s="760"/>
      <c r="BK471" s="760"/>
      <c r="BL471" s="760"/>
      <c r="BM471" s="760"/>
      <c r="BN471" s="763"/>
      <c r="BO471" s="760"/>
      <c r="BP471" s="760"/>
      <c r="BQ471" s="760"/>
    </row>
    <row r="472" spans="39:69" ht="18" customHeight="1">
      <c r="AM472" s="759"/>
      <c r="AN472" s="759"/>
      <c r="AO472" s="760"/>
      <c r="AP472" s="760"/>
      <c r="AQ472" s="760"/>
      <c r="AR472" s="760"/>
      <c r="AS472" s="760"/>
      <c r="AT472" s="760"/>
      <c r="AU472" s="760"/>
      <c r="AV472" s="761"/>
      <c r="AW472" s="762"/>
      <c r="AX472" s="762"/>
      <c r="AY472" s="762"/>
      <c r="AZ472" s="760"/>
      <c r="BA472" s="760"/>
      <c r="BB472" s="760"/>
      <c r="BC472" s="762"/>
      <c r="BD472" s="762"/>
      <c r="BE472" s="760"/>
      <c r="BF472" s="761"/>
      <c r="BG472" s="762"/>
      <c r="BH472" s="762"/>
      <c r="BI472" s="762"/>
      <c r="BJ472" s="760"/>
      <c r="BK472" s="760"/>
      <c r="BL472" s="760"/>
      <c r="BM472" s="760"/>
      <c r="BN472" s="763"/>
      <c r="BO472" s="760"/>
      <c r="BP472" s="760"/>
      <c r="BQ472" s="760"/>
    </row>
    <row r="473" spans="39:69" ht="18" customHeight="1">
      <c r="AM473" s="759"/>
      <c r="AN473" s="759"/>
      <c r="AO473" s="760"/>
      <c r="AP473" s="760"/>
      <c r="AQ473" s="760"/>
      <c r="AR473" s="760"/>
      <c r="AS473" s="760"/>
      <c r="AT473" s="760"/>
      <c r="AU473" s="760"/>
      <c r="AV473" s="761"/>
      <c r="AW473" s="762"/>
      <c r="AX473" s="762"/>
      <c r="AY473" s="762"/>
      <c r="AZ473" s="760"/>
      <c r="BA473" s="760"/>
      <c r="BB473" s="760"/>
      <c r="BC473" s="762"/>
      <c r="BD473" s="762"/>
      <c r="BE473" s="760"/>
      <c r="BF473" s="761"/>
      <c r="BG473" s="762"/>
      <c r="BH473" s="762"/>
      <c r="BI473" s="762"/>
      <c r="BJ473" s="760"/>
      <c r="BK473" s="760"/>
      <c r="BL473" s="760"/>
      <c r="BM473" s="760"/>
      <c r="BN473" s="763"/>
      <c r="BO473" s="760"/>
      <c r="BP473" s="760"/>
      <c r="BQ473" s="760"/>
    </row>
    <row r="474" spans="39:69" ht="18" customHeight="1">
      <c r="AM474" s="759"/>
      <c r="AN474" s="759"/>
      <c r="AO474" s="760"/>
      <c r="AP474" s="760"/>
      <c r="AQ474" s="760"/>
      <c r="AR474" s="760"/>
      <c r="AS474" s="760"/>
      <c r="AT474" s="760"/>
      <c r="AU474" s="760"/>
      <c r="AV474" s="761"/>
      <c r="AW474" s="762"/>
      <c r="AX474" s="762"/>
      <c r="AY474" s="762"/>
      <c r="AZ474" s="760"/>
      <c r="BA474" s="760"/>
      <c r="BB474" s="760"/>
      <c r="BC474" s="762"/>
      <c r="BD474" s="762"/>
      <c r="BE474" s="760"/>
      <c r="BF474" s="761"/>
      <c r="BG474" s="762"/>
      <c r="BH474" s="762"/>
      <c r="BI474" s="762"/>
      <c r="BJ474" s="760"/>
      <c r="BK474" s="760"/>
      <c r="BL474" s="760"/>
      <c r="BM474" s="760"/>
      <c r="BN474" s="763"/>
      <c r="BO474" s="760"/>
      <c r="BP474" s="760"/>
      <c r="BQ474" s="760"/>
    </row>
    <row r="475" spans="39:69" ht="18" customHeight="1">
      <c r="AM475" s="759"/>
      <c r="AN475" s="759"/>
      <c r="AO475" s="760"/>
      <c r="AP475" s="760"/>
      <c r="AQ475" s="760"/>
      <c r="AR475" s="760"/>
      <c r="AS475" s="760"/>
      <c r="AT475" s="760"/>
      <c r="AU475" s="760"/>
      <c r="AV475" s="761"/>
      <c r="AW475" s="762"/>
      <c r="AX475" s="762"/>
      <c r="AY475" s="762"/>
      <c r="AZ475" s="760"/>
      <c r="BA475" s="760"/>
      <c r="BB475" s="760"/>
      <c r="BC475" s="762"/>
      <c r="BD475" s="762"/>
      <c r="BE475" s="760"/>
      <c r="BF475" s="761"/>
      <c r="BG475" s="762"/>
      <c r="BH475" s="762"/>
      <c r="BI475" s="762"/>
      <c r="BJ475" s="760"/>
      <c r="BK475" s="760"/>
      <c r="BL475" s="760"/>
      <c r="BM475" s="760"/>
      <c r="BN475" s="763"/>
      <c r="BO475" s="760"/>
      <c r="BP475" s="760"/>
      <c r="BQ475" s="760"/>
    </row>
    <row r="476" spans="39:69" ht="18" customHeight="1">
      <c r="AM476" s="759"/>
      <c r="AN476" s="759"/>
      <c r="AO476" s="760"/>
      <c r="AP476" s="760"/>
      <c r="AQ476" s="760"/>
      <c r="AR476" s="760"/>
      <c r="AS476" s="760"/>
      <c r="AT476" s="760"/>
      <c r="AU476" s="760"/>
      <c r="AV476" s="761"/>
      <c r="AW476" s="762"/>
      <c r="AX476" s="762"/>
      <c r="AY476" s="762"/>
      <c r="AZ476" s="760"/>
      <c r="BA476" s="760"/>
      <c r="BB476" s="760"/>
      <c r="BC476" s="762"/>
      <c r="BD476" s="762"/>
      <c r="BE476" s="760"/>
      <c r="BF476" s="761"/>
      <c r="BG476" s="762"/>
      <c r="BH476" s="762"/>
      <c r="BI476" s="762"/>
      <c r="BJ476" s="760"/>
      <c r="BK476" s="760"/>
      <c r="BL476" s="760"/>
      <c r="BM476" s="760"/>
      <c r="BN476" s="763"/>
      <c r="BO476" s="760"/>
      <c r="BP476" s="760"/>
      <c r="BQ476" s="760"/>
    </row>
    <row r="477" spans="39:69" ht="18" customHeight="1">
      <c r="AM477" s="759"/>
      <c r="AN477" s="759"/>
      <c r="AO477" s="760"/>
      <c r="AP477" s="760"/>
      <c r="AQ477" s="760"/>
      <c r="AR477" s="760"/>
      <c r="AS477" s="760"/>
      <c r="AT477" s="760"/>
      <c r="AU477" s="760"/>
      <c r="AV477" s="761"/>
      <c r="AW477" s="762"/>
      <c r="AX477" s="762"/>
      <c r="AY477" s="762"/>
      <c r="AZ477" s="760"/>
      <c r="BA477" s="760"/>
      <c r="BB477" s="760"/>
      <c r="BC477" s="762"/>
      <c r="BD477" s="762"/>
      <c r="BE477" s="760"/>
      <c r="BF477" s="761"/>
      <c r="BG477" s="762"/>
      <c r="BH477" s="762"/>
      <c r="BI477" s="762"/>
      <c r="BJ477" s="760"/>
      <c r="BK477" s="760"/>
      <c r="BL477" s="760"/>
      <c r="BM477" s="760"/>
      <c r="BN477" s="763"/>
      <c r="BO477" s="760"/>
      <c r="BP477" s="760"/>
      <c r="BQ477" s="760"/>
    </row>
    <row r="478" spans="39:69" ht="18" customHeight="1">
      <c r="AM478" s="759"/>
      <c r="AN478" s="759"/>
      <c r="AO478" s="760"/>
      <c r="AP478" s="760"/>
      <c r="AQ478" s="760"/>
      <c r="AR478" s="760"/>
      <c r="AS478" s="760"/>
      <c r="AT478" s="760"/>
      <c r="AU478" s="760"/>
      <c r="AV478" s="761"/>
      <c r="AW478" s="762"/>
      <c r="AX478" s="762"/>
      <c r="AY478" s="762"/>
      <c r="AZ478" s="760"/>
      <c r="BA478" s="760"/>
      <c r="BB478" s="760"/>
      <c r="BC478" s="762"/>
      <c r="BD478" s="762"/>
      <c r="BE478" s="760"/>
      <c r="BF478" s="761"/>
      <c r="BG478" s="762"/>
      <c r="BH478" s="762"/>
      <c r="BI478" s="762"/>
      <c r="BJ478" s="760"/>
      <c r="BK478" s="760"/>
      <c r="BL478" s="760"/>
      <c r="BM478" s="760"/>
      <c r="BN478" s="763"/>
      <c r="BO478" s="760"/>
      <c r="BP478" s="760"/>
      <c r="BQ478" s="760"/>
    </row>
    <row r="479" spans="39:69" ht="18" customHeight="1">
      <c r="AM479" s="759"/>
      <c r="AN479" s="759"/>
      <c r="AO479" s="760"/>
      <c r="AP479" s="760"/>
      <c r="AQ479" s="760"/>
      <c r="AR479" s="760"/>
      <c r="AS479" s="760"/>
      <c r="AT479" s="760"/>
      <c r="AU479" s="760"/>
      <c r="AV479" s="761"/>
      <c r="AW479" s="762"/>
      <c r="AX479" s="762"/>
      <c r="AY479" s="762"/>
      <c r="AZ479" s="760"/>
      <c r="BA479" s="760"/>
      <c r="BB479" s="760"/>
      <c r="BC479" s="762"/>
      <c r="BD479" s="762"/>
      <c r="BE479" s="760"/>
      <c r="BF479" s="761"/>
      <c r="BG479" s="762"/>
      <c r="BH479" s="762"/>
      <c r="BI479" s="762"/>
      <c r="BJ479" s="760"/>
      <c r="BK479" s="760"/>
      <c r="BL479" s="760"/>
      <c r="BM479" s="760"/>
      <c r="BN479" s="763"/>
      <c r="BO479" s="760"/>
      <c r="BP479" s="760"/>
      <c r="BQ479" s="760"/>
    </row>
    <row r="480" spans="39:69" ht="18" customHeight="1">
      <c r="AM480" s="759"/>
      <c r="AN480" s="759"/>
      <c r="AO480" s="760"/>
      <c r="AP480" s="760"/>
      <c r="AQ480" s="760"/>
      <c r="AR480" s="760"/>
      <c r="AS480" s="760"/>
      <c r="AT480" s="760"/>
      <c r="AU480" s="760"/>
      <c r="AV480" s="761"/>
      <c r="AW480" s="762"/>
      <c r="AX480" s="762"/>
      <c r="AY480" s="762"/>
      <c r="AZ480" s="760"/>
      <c r="BA480" s="760"/>
      <c r="BB480" s="760"/>
      <c r="BC480" s="762"/>
      <c r="BD480" s="762"/>
      <c r="BE480" s="760"/>
      <c r="BF480" s="761"/>
      <c r="BG480" s="762"/>
      <c r="BH480" s="762"/>
      <c r="BI480" s="762"/>
      <c r="BJ480" s="760"/>
      <c r="BK480" s="760"/>
      <c r="BL480" s="760"/>
      <c r="BM480" s="760"/>
      <c r="BN480" s="763"/>
      <c r="BO480" s="760"/>
      <c r="BP480" s="760"/>
      <c r="BQ480" s="760"/>
    </row>
    <row r="481" spans="39:69" ht="18" customHeight="1">
      <c r="AM481" s="759"/>
      <c r="AN481" s="759"/>
      <c r="AO481" s="760"/>
      <c r="AP481" s="760"/>
      <c r="AQ481" s="760"/>
      <c r="AR481" s="760"/>
      <c r="AS481" s="760"/>
      <c r="AT481" s="760"/>
      <c r="AU481" s="760"/>
      <c r="AV481" s="761"/>
      <c r="AW481" s="762"/>
      <c r="AX481" s="762"/>
      <c r="AY481" s="762"/>
      <c r="AZ481" s="760"/>
      <c r="BA481" s="760"/>
      <c r="BB481" s="760"/>
      <c r="BC481" s="762"/>
      <c r="BD481" s="762"/>
      <c r="BE481" s="760"/>
      <c r="BF481" s="761"/>
      <c r="BG481" s="762"/>
      <c r="BH481" s="762"/>
      <c r="BI481" s="762"/>
      <c r="BJ481" s="760"/>
      <c r="BK481" s="760"/>
      <c r="BL481" s="760"/>
      <c r="BM481" s="760"/>
      <c r="BN481" s="763"/>
      <c r="BO481" s="760"/>
      <c r="BP481" s="760"/>
      <c r="BQ481" s="760"/>
    </row>
    <row r="482" spans="39:69" ht="18" customHeight="1">
      <c r="AM482" s="759"/>
      <c r="AN482" s="759"/>
      <c r="AO482" s="760"/>
      <c r="AP482" s="760"/>
      <c r="AQ482" s="760"/>
      <c r="AR482" s="760"/>
      <c r="AS482" s="760"/>
      <c r="AT482" s="760"/>
      <c r="AU482" s="760"/>
      <c r="AV482" s="761"/>
      <c r="AW482" s="762"/>
      <c r="AX482" s="762"/>
      <c r="AY482" s="762"/>
      <c r="AZ482" s="760"/>
      <c r="BA482" s="760"/>
      <c r="BB482" s="760"/>
      <c r="BC482" s="762"/>
      <c r="BD482" s="762"/>
      <c r="BE482" s="760"/>
      <c r="BF482" s="761"/>
      <c r="BG482" s="762"/>
      <c r="BH482" s="762"/>
      <c r="BI482" s="762"/>
      <c r="BJ482" s="760"/>
      <c r="BK482" s="760"/>
      <c r="BL482" s="760"/>
      <c r="BM482" s="760"/>
      <c r="BN482" s="763"/>
      <c r="BO482" s="760"/>
      <c r="BP482" s="760"/>
      <c r="BQ482" s="760"/>
    </row>
    <row r="483" spans="39:69" ht="18" customHeight="1">
      <c r="AM483" s="759"/>
      <c r="AN483" s="759"/>
      <c r="AO483" s="760"/>
      <c r="AP483" s="760"/>
      <c r="AQ483" s="760"/>
      <c r="AR483" s="760"/>
      <c r="AS483" s="760"/>
      <c r="AT483" s="760"/>
      <c r="AU483" s="760"/>
      <c r="AV483" s="761"/>
      <c r="AW483" s="762"/>
      <c r="AX483" s="762"/>
      <c r="AY483" s="762"/>
      <c r="AZ483" s="760"/>
      <c r="BA483" s="760"/>
      <c r="BB483" s="760"/>
      <c r="BC483" s="762"/>
      <c r="BD483" s="762"/>
      <c r="BE483" s="760"/>
      <c r="BF483" s="761"/>
      <c r="BG483" s="762"/>
      <c r="BH483" s="762"/>
      <c r="BI483" s="762"/>
      <c r="BJ483" s="760"/>
      <c r="BK483" s="760"/>
      <c r="BL483" s="760"/>
      <c r="BM483" s="760"/>
      <c r="BN483" s="763"/>
      <c r="BO483" s="760"/>
      <c r="BP483" s="760"/>
      <c r="BQ483" s="760"/>
    </row>
    <row r="484" spans="39:69" ht="18" customHeight="1">
      <c r="AM484" s="759"/>
      <c r="AN484" s="759"/>
      <c r="AO484" s="760"/>
      <c r="AP484" s="760"/>
      <c r="AQ484" s="760"/>
      <c r="AR484" s="760"/>
      <c r="AS484" s="760"/>
      <c r="AT484" s="760"/>
      <c r="AU484" s="760"/>
      <c r="AV484" s="761"/>
      <c r="AW484" s="762"/>
      <c r="AX484" s="762"/>
      <c r="AY484" s="762"/>
      <c r="AZ484" s="760"/>
      <c r="BA484" s="760"/>
      <c r="BB484" s="760"/>
      <c r="BC484" s="762"/>
      <c r="BD484" s="762"/>
      <c r="BE484" s="760"/>
      <c r="BF484" s="761"/>
      <c r="BG484" s="762"/>
      <c r="BH484" s="762"/>
      <c r="BI484" s="762"/>
      <c r="BJ484" s="760"/>
      <c r="BK484" s="760"/>
      <c r="BL484" s="760"/>
      <c r="BM484" s="760"/>
      <c r="BN484" s="763"/>
      <c r="BO484" s="760"/>
      <c r="BP484" s="760"/>
      <c r="BQ484" s="760"/>
    </row>
    <row r="485" spans="39:69" ht="18" customHeight="1">
      <c r="AM485" s="759"/>
      <c r="AN485" s="759"/>
      <c r="AO485" s="760"/>
      <c r="AP485" s="760"/>
      <c r="AQ485" s="760"/>
      <c r="AR485" s="760"/>
      <c r="AS485" s="760"/>
      <c r="AT485" s="760"/>
      <c r="AU485" s="760"/>
      <c r="AV485" s="761"/>
      <c r="AW485" s="762"/>
      <c r="AX485" s="762"/>
      <c r="AY485" s="762"/>
      <c r="AZ485" s="760"/>
      <c r="BA485" s="760"/>
      <c r="BB485" s="760"/>
      <c r="BC485" s="762"/>
      <c r="BD485" s="762"/>
      <c r="BE485" s="760"/>
      <c r="BF485" s="761"/>
      <c r="BG485" s="762"/>
      <c r="BH485" s="762"/>
      <c r="BI485" s="762"/>
      <c r="BJ485" s="760"/>
      <c r="BK485" s="760"/>
      <c r="BL485" s="760"/>
      <c r="BM485" s="760"/>
      <c r="BN485" s="763"/>
      <c r="BO485" s="760"/>
      <c r="BP485" s="760"/>
      <c r="BQ485" s="760"/>
    </row>
    <row r="486" spans="39:69" ht="18" customHeight="1">
      <c r="AM486" s="759"/>
      <c r="AN486" s="759"/>
      <c r="AO486" s="760"/>
      <c r="AP486" s="760"/>
      <c r="AQ486" s="760"/>
      <c r="AR486" s="760"/>
      <c r="AS486" s="760"/>
      <c r="AT486" s="760"/>
      <c r="AU486" s="760"/>
      <c r="AV486" s="761"/>
      <c r="AW486" s="762"/>
      <c r="AX486" s="762"/>
      <c r="AY486" s="762"/>
      <c r="AZ486" s="760"/>
      <c r="BA486" s="760"/>
      <c r="BB486" s="760"/>
      <c r="BC486" s="762"/>
      <c r="BD486" s="762"/>
      <c r="BE486" s="760"/>
      <c r="BF486" s="761"/>
      <c r="BG486" s="762"/>
      <c r="BH486" s="762"/>
      <c r="BI486" s="762"/>
      <c r="BJ486" s="760"/>
      <c r="BK486" s="760"/>
      <c r="BL486" s="760"/>
      <c r="BM486" s="760"/>
      <c r="BN486" s="763"/>
      <c r="BO486" s="760"/>
      <c r="BP486" s="760"/>
      <c r="BQ486" s="760"/>
    </row>
    <row r="487" spans="39:69" ht="18" customHeight="1">
      <c r="AM487" s="759"/>
      <c r="AN487" s="759"/>
      <c r="AO487" s="760"/>
      <c r="AP487" s="760"/>
      <c r="AQ487" s="760"/>
      <c r="AR487" s="760"/>
      <c r="AS487" s="760"/>
      <c r="AT487" s="760"/>
      <c r="AU487" s="760"/>
      <c r="AV487" s="761"/>
      <c r="AW487" s="762"/>
      <c r="AX487" s="762"/>
      <c r="AY487" s="762"/>
      <c r="AZ487" s="760"/>
      <c r="BA487" s="760"/>
      <c r="BB487" s="760"/>
      <c r="BC487" s="762"/>
      <c r="BD487" s="762"/>
      <c r="BE487" s="760"/>
      <c r="BF487" s="761"/>
      <c r="BG487" s="762"/>
      <c r="BH487" s="762"/>
      <c r="BI487" s="762"/>
      <c r="BJ487" s="760"/>
      <c r="BK487" s="760"/>
      <c r="BL487" s="760"/>
      <c r="BM487" s="760"/>
      <c r="BN487" s="763"/>
      <c r="BO487" s="760"/>
      <c r="BP487" s="760"/>
      <c r="BQ487" s="760"/>
    </row>
    <row r="488" spans="39:69" ht="18" customHeight="1">
      <c r="AM488" s="759"/>
      <c r="AN488" s="759"/>
      <c r="AO488" s="760"/>
      <c r="AP488" s="760"/>
      <c r="AQ488" s="760"/>
      <c r="AR488" s="760"/>
      <c r="AS488" s="760"/>
      <c r="AT488" s="760"/>
      <c r="AU488" s="760"/>
      <c r="AV488" s="761"/>
      <c r="AW488" s="762"/>
      <c r="AX488" s="762"/>
      <c r="AY488" s="762"/>
      <c r="AZ488" s="760"/>
      <c r="BA488" s="760"/>
      <c r="BB488" s="760"/>
      <c r="BC488" s="762"/>
      <c r="BD488" s="762"/>
      <c r="BE488" s="760"/>
      <c r="BF488" s="761"/>
      <c r="BG488" s="762"/>
      <c r="BH488" s="762"/>
      <c r="BI488" s="762"/>
      <c r="BJ488" s="760"/>
      <c r="BK488" s="760"/>
      <c r="BL488" s="760"/>
      <c r="BM488" s="760"/>
      <c r="BN488" s="763"/>
      <c r="BO488" s="760"/>
      <c r="BP488" s="760"/>
      <c r="BQ488" s="760"/>
    </row>
    <row r="489" spans="39:69" ht="18" customHeight="1">
      <c r="AM489" s="759"/>
      <c r="AN489" s="759"/>
      <c r="AO489" s="760"/>
      <c r="AP489" s="760"/>
      <c r="AQ489" s="760"/>
      <c r="AR489" s="760"/>
      <c r="AS489" s="760"/>
      <c r="AT489" s="760"/>
      <c r="AU489" s="760"/>
      <c r="AV489" s="761"/>
      <c r="AW489" s="762"/>
      <c r="AX489" s="762"/>
      <c r="AY489" s="762"/>
      <c r="AZ489" s="760"/>
      <c r="BA489" s="760"/>
      <c r="BB489" s="760"/>
      <c r="BC489" s="762"/>
      <c r="BD489" s="762"/>
      <c r="BE489" s="760"/>
      <c r="BF489" s="761"/>
      <c r="BG489" s="762"/>
      <c r="BH489" s="762"/>
      <c r="BI489" s="762"/>
      <c r="BJ489" s="760"/>
      <c r="BK489" s="760"/>
      <c r="BL489" s="760"/>
      <c r="BM489" s="760"/>
      <c r="BN489" s="763"/>
      <c r="BO489" s="760"/>
      <c r="BP489" s="760"/>
      <c r="BQ489" s="760"/>
    </row>
    <row r="490" spans="39:69" ht="18" customHeight="1">
      <c r="AM490" s="759"/>
      <c r="AN490" s="759"/>
      <c r="AO490" s="760"/>
      <c r="AP490" s="760"/>
      <c r="AQ490" s="760"/>
      <c r="AR490" s="760"/>
      <c r="AS490" s="760"/>
      <c r="AT490" s="760"/>
      <c r="AU490" s="760"/>
      <c r="AV490" s="761"/>
      <c r="AW490" s="762"/>
      <c r="AX490" s="762"/>
      <c r="AY490" s="762"/>
      <c r="AZ490" s="760"/>
      <c r="BA490" s="760"/>
      <c r="BB490" s="760"/>
      <c r="BC490" s="762"/>
      <c r="BD490" s="762"/>
      <c r="BE490" s="760"/>
      <c r="BF490" s="761"/>
      <c r="BG490" s="762"/>
      <c r="BH490" s="762"/>
      <c r="BI490" s="762"/>
      <c r="BJ490" s="760"/>
      <c r="BK490" s="760"/>
      <c r="BL490" s="760"/>
      <c r="BM490" s="760"/>
      <c r="BN490" s="763"/>
      <c r="BO490" s="760"/>
      <c r="BP490" s="760"/>
      <c r="BQ490" s="760"/>
    </row>
    <row r="491" spans="39:69" ht="18" customHeight="1">
      <c r="AM491" s="759"/>
      <c r="AN491" s="759"/>
      <c r="AO491" s="760"/>
      <c r="AP491" s="760"/>
      <c r="AQ491" s="760"/>
      <c r="AR491" s="760"/>
      <c r="AS491" s="760"/>
      <c r="AT491" s="760"/>
      <c r="AU491" s="760"/>
      <c r="AV491" s="761"/>
      <c r="AW491" s="762"/>
      <c r="AX491" s="762"/>
      <c r="AY491" s="762"/>
      <c r="AZ491" s="760"/>
      <c r="BA491" s="760"/>
      <c r="BB491" s="760"/>
      <c r="BC491" s="762"/>
      <c r="BD491" s="762"/>
      <c r="BE491" s="760"/>
      <c r="BF491" s="761"/>
      <c r="BG491" s="762"/>
      <c r="BH491" s="762"/>
      <c r="BI491" s="762"/>
      <c r="BJ491" s="760"/>
      <c r="BK491" s="760"/>
      <c r="BL491" s="760"/>
      <c r="BM491" s="760"/>
      <c r="BN491" s="763"/>
      <c r="BO491" s="760"/>
      <c r="BP491" s="760"/>
      <c r="BQ491" s="760"/>
    </row>
    <row r="492" spans="39:69" ht="18" customHeight="1">
      <c r="AM492" s="759"/>
      <c r="AN492" s="759"/>
      <c r="AO492" s="760"/>
      <c r="AP492" s="760"/>
      <c r="AQ492" s="760"/>
      <c r="AR492" s="760"/>
      <c r="AS492" s="760"/>
      <c r="AT492" s="760"/>
      <c r="AU492" s="760"/>
      <c r="AV492" s="761"/>
      <c r="AW492" s="762"/>
      <c r="AX492" s="762"/>
      <c r="AY492" s="762"/>
      <c r="AZ492" s="760"/>
      <c r="BA492" s="760"/>
      <c r="BB492" s="760"/>
      <c r="BC492" s="762"/>
      <c r="BD492" s="762"/>
      <c r="BE492" s="760"/>
      <c r="BF492" s="761"/>
      <c r="BG492" s="762"/>
      <c r="BH492" s="762"/>
      <c r="BI492" s="762"/>
      <c r="BJ492" s="760"/>
      <c r="BK492" s="760"/>
      <c r="BL492" s="760"/>
      <c r="BM492" s="760"/>
      <c r="BN492" s="763"/>
      <c r="BO492" s="760"/>
      <c r="BP492" s="760"/>
      <c r="BQ492" s="760"/>
    </row>
    <row r="493" spans="39:69" ht="18" customHeight="1">
      <c r="AM493" s="759"/>
      <c r="AN493" s="759"/>
      <c r="AO493" s="760"/>
      <c r="AP493" s="760"/>
      <c r="AQ493" s="760"/>
      <c r="AR493" s="760"/>
      <c r="AS493" s="760"/>
      <c r="AT493" s="760"/>
      <c r="AU493" s="760"/>
      <c r="AV493" s="761"/>
      <c r="AW493" s="762"/>
      <c r="AX493" s="762"/>
      <c r="AY493" s="762"/>
      <c r="AZ493" s="760"/>
      <c r="BA493" s="760"/>
      <c r="BB493" s="760"/>
      <c r="BC493" s="762"/>
      <c r="BD493" s="762"/>
      <c r="BE493" s="760"/>
      <c r="BF493" s="761"/>
      <c r="BG493" s="762"/>
      <c r="BH493" s="762"/>
      <c r="BI493" s="762"/>
      <c r="BJ493" s="760"/>
      <c r="BK493" s="760"/>
      <c r="BL493" s="760"/>
      <c r="BM493" s="760"/>
      <c r="BN493" s="763"/>
      <c r="BO493" s="760"/>
      <c r="BP493" s="760"/>
      <c r="BQ493" s="760"/>
    </row>
    <row r="494" spans="39:69" ht="18" customHeight="1">
      <c r="AM494" s="759"/>
      <c r="AN494" s="759"/>
      <c r="AO494" s="760"/>
      <c r="AP494" s="760"/>
      <c r="AQ494" s="760"/>
      <c r="AR494" s="760"/>
      <c r="AS494" s="760"/>
      <c r="AT494" s="760"/>
      <c r="AU494" s="760"/>
      <c r="AV494" s="761"/>
      <c r="AW494" s="762"/>
      <c r="AX494" s="762"/>
      <c r="AY494" s="762"/>
      <c r="AZ494" s="760"/>
      <c r="BA494" s="760"/>
      <c r="BB494" s="760"/>
      <c r="BC494" s="762"/>
      <c r="BD494" s="762"/>
      <c r="BE494" s="760"/>
      <c r="BF494" s="761"/>
      <c r="BG494" s="762"/>
      <c r="BH494" s="762"/>
      <c r="BI494" s="762"/>
      <c r="BJ494" s="760"/>
      <c r="BK494" s="760"/>
      <c r="BL494" s="760"/>
      <c r="BM494" s="760"/>
      <c r="BN494" s="763"/>
      <c r="BO494" s="760"/>
      <c r="BP494" s="760"/>
      <c r="BQ494" s="760"/>
    </row>
    <row r="495" spans="39:69" ht="18" customHeight="1">
      <c r="AM495" s="759"/>
      <c r="AN495" s="759"/>
      <c r="AO495" s="760"/>
      <c r="AP495" s="760"/>
      <c r="AQ495" s="760"/>
      <c r="AR495" s="760"/>
      <c r="AS495" s="760"/>
      <c r="AT495" s="760"/>
      <c r="AU495" s="760"/>
      <c r="AV495" s="761"/>
      <c r="AW495" s="762"/>
      <c r="AX495" s="762"/>
      <c r="AY495" s="762"/>
      <c r="AZ495" s="760"/>
      <c r="BA495" s="760"/>
      <c r="BB495" s="760"/>
      <c r="BC495" s="762"/>
      <c r="BD495" s="762"/>
      <c r="BE495" s="760"/>
      <c r="BF495" s="761"/>
      <c r="BG495" s="762"/>
      <c r="BH495" s="762"/>
      <c r="BI495" s="762"/>
      <c r="BJ495" s="760"/>
      <c r="BK495" s="760"/>
      <c r="BL495" s="760"/>
      <c r="BM495" s="760"/>
      <c r="BN495" s="763"/>
      <c r="BO495" s="760"/>
      <c r="BP495" s="760"/>
      <c r="BQ495" s="760"/>
    </row>
    <row r="496" spans="39:69" ht="18" customHeight="1">
      <c r="AM496" s="759"/>
      <c r="AN496" s="759"/>
      <c r="AO496" s="760"/>
      <c r="AP496" s="760"/>
      <c r="AQ496" s="760"/>
      <c r="AR496" s="760"/>
      <c r="AS496" s="760"/>
      <c r="AT496" s="760"/>
      <c r="AU496" s="760"/>
      <c r="AV496" s="761"/>
      <c r="AW496" s="762"/>
      <c r="AX496" s="762"/>
      <c r="AY496" s="762"/>
      <c r="AZ496" s="760"/>
      <c r="BA496" s="760"/>
      <c r="BB496" s="760"/>
      <c r="BC496" s="762"/>
      <c r="BD496" s="762"/>
      <c r="BE496" s="760"/>
      <c r="BF496" s="761"/>
      <c r="BG496" s="762"/>
      <c r="BH496" s="762"/>
      <c r="BI496" s="762"/>
      <c r="BJ496" s="760"/>
      <c r="BK496" s="760"/>
      <c r="BL496" s="760"/>
      <c r="BM496" s="760"/>
      <c r="BN496" s="763"/>
      <c r="BO496" s="760"/>
      <c r="BP496" s="760"/>
      <c r="BQ496" s="760"/>
    </row>
    <row r="497" spans="39:69" ht="18" customHeight="1">
      <c r="AM497" s="759"/>
      <c r="AN497" s="759"/>
      <c r="AO497" s="760"/>
      <c r="AP497" s="760"/>
      <c r="AQ497" s="760"/>
      <c r="AR497" s="760"/>
      <c r="AS497" s="760"/>
      <c r="AT497" s="760"/>
      <c r="AU497" s="760"/>
      <c r="AV497" s="761"/>
      <c r="AW497" s="762"/>
      <c r="AX497" s="762"/>
      <c r="AY497" s="762"/>
      <c r="AZ497" s="760"/>
      <c r="BA497" s="760"/>
      <c r="BB497" s="760"/>
      <c r="BC497" s="762"/>
      <c r="BD497" s="762"/>
      <c r="BE497" s="760"/>
      <c r="BF497" s="761"/>
      <c r="BG497" s="762"/>
      <c r="BH497" s="762"/>
      <c r="BI497" s="762"/>
      <c r="BJ497" s="760"/>
      <c r="BK497" s="760"/>
      <c r="BL497" s="760"/>
      <c r="BM497" s="760"/>
      <c r="BN497" s="763"/>
      <c r="BO497" s="760"/>
      <c r="BP497" s="760"/>
      <c r="BQ497" s="760"/>
    </row>
    <row r="498" spans="39:69" ht="18" customHeight="1">
      <c r="AM498" s="759"/>
      <c r="AN498" s="759"/>
      <c r="AO498" s="760"/>
      <c r="AP498" s="760"/>
      <c r="AQ498" s="760"/>
      <c r="AR498" s="760"/>
      <c r="AS498" s="760"/>
      <c r="AT498" s="760"/>
      <c r="AU498" s="760"/>
      <c r="AV498" s="761"/>
      <c r="AW498" s="762"/>
      <c r="AX498" s="762"/>
      <c r="AY498" s="762"/>
      <c r="AZ498" s="760"/>
      <c r="BA498" s="760"/>
      <c r="BB498" s="760"/>
      <c r="BC498" s="762"/>
      <c r="BD498" s="762"/>
      <c r="BE498" s="760"/>
      <c r="BF498" s="761"/>
      <c r="BG498" s="762"/>
      <c r="BH498" s="762"/>
      <c r="BI498" s="762"/>
      <c r="BJ498" s="760"/>
      <c r="BK498" s="760"/>
      <c r="BL498" s="760"/>
      <c r="BM498" s="760"/>
      <c r="BN498" s="763"/>
      <c r="BO498" s="760"/>
      <c r="BP498" s="760"/>
      <c r="BQ498" s="760"/>
    </row>
    <row r="499" spans="39:69" ht="18" customHeight="1">
      <c r="AM499" s="759"/>
      <c r="AN499" s="759"/>
      <c r="AO499" s="760"/>
      <c r="AP499" s="760"/>
      <c r="AQ499" s="760"/>
      <c r="AR499" s="760"/>
      <c r="AS499" s="760"/>
      <c r="AT499" s="760"/>
      <c r="AU499" s="760"/>
      <c r="AV499" s="761"/>
      <c r="AW499" s="762"/>
      <c r="AX499" s="762"/>
      <c r="AY499" s="762"/>
      <c r="AZ499" s="760"/>
      <c r="BA499" s="760"/>
      <c r="BB499" s="760"/>
      <c r="BC499" s="762"/>
      <c r="BD499" s="762"/>
      <c r="BE499" s="760"/>
      <c r="BF499" s="761"/>
      <c r="BG499" s="762"/>
      <c r="BH499" s="762"/>
      <c r="BI499" s="762"/>
      <c r="BJ499" s="760"/>
      <c r="BK499" s="760"/>
      <c r="BL499" s="760"/>
      <c r="BM499" s="760"/>
      <c r="BN499" s="763"/>
      <c r="BO499" s="760"/>
      <c r="BP499" s="760"/>
      <c r="BQ499" s="760"/>
    </row>
    <row r="500" spans="39:69" ht="18" customHeight="1">
      <c r="AM500" s="759"/>
      <c r="AN500" s="759"/>
      <c r="AO500" s="760"/>
      <c r="AP500" s="760"/>
      <c r="AQ500" s="760"/>
      <c r="AR500" s="760"/>
      <c r="AS500" s="760"/>
      <c r="AT500" s="760"/>
      <c r="AU500" s="760"/>
      <c r="AV500" s="761"/>
      <c r="AW500" s="762"/>
      <c r="AX500" s="762"/>
      <c r="AY500" s="762"/>
      <c r="AZ500" s="760"/>
      <c r="BA500" s="760"/>
      <c r="BB500" s="760"/>
      <c r="BC500" s="762"/>
      <c r="BD500" s="762"/>
      <c r="BE500" s="760"/>
      <c r="BF500" s="761"/>
      <c r="BG500" s="762"/>
      <c r="BH500" s="762"/>
      <c r="BI500" s="762"/>
      <c r="BJ500" s="760"/>
      <c r="BK500" s="760"/>
      <c r="BL500" s="760"/>
      <c r="BM500" s="760"/>
      <c r="BN500" s="763"/>
      <c r="BO500" s="760"/>
      <c r="BP500" s="760"/>
      <c r="BQ500" s="760"/>
    </row>
    <row r="501" spans="39:69" ht="18" customHeight="1">
      <c r="AM501" s="759"/>
      <c r="AN501" s="759"/>
      <c r="AO501" s="760"/>
      <c r="AP501" s="760"/>
      <c r="AQ501" s="760"/>
      <c r="AR501" s="760"/>
      <c r="AS501" s="760"/>
      <c r="AT501" s="760"/>
      <c r="AU501" s="760"/>
      <c r="AV501" s="761"/>
      <c r="AW501" s="762"/>
      <c r="AX501" s="762"/>
      <c r="AY501" s="762"/>
      <c r="AZ501" s="760"/>
      <c r="BA501" s="760"/>
      <c r="BB501" s="760"/>
      <c r="BC501" s="762"/>
      <c r="BD501" s="762"/>
      <c r="BE501" s="760"/>
      <c r="BF501" s="761"/>
      <c r="BG501" s="762"/>
      <c r="BH501" s="762"/>
      <c r="BI501" s="762"/>
      <c r="BJ501" s="760"/>
      <c r="BK501" s="760"/>
      <c r="BL501" s="760"/>
      <c r="BM501" s="760"/>
      <c r="BN501" s="763"/>
      <c r="BO501" s="760"/>
      <c r="BP501" s="760"/>
      <c r="BQ501" s="760"/>
    </row>
    <row r="502" spans="39:69" ht="18" customHeight="1">
      <c r="AM502" s="759"/>
      <c r="AN502" s="759"/>
      <c r="AO502" s="760"/>
      <c r="AP502" s="760"/>
      <c r="AQ502" s="760"/>
      <c r="AR502" s="760"/>
      <c r="AS502" s="760"/>
      <c r="AT502" s="760"/>
      <c r="AU502" s="760"/>
      <c r="AV502" s="761"/>
      <c r="AW502" s="762"/>
      <c r="AX502" s="762"/>
      <c r="AY502" s="762"/>
      <c r="AZ502" s="760"/>
      <c r="BA502" s="760"/>
      <c r="BB502" s="760"/>
      <c r="BC502" s="762"/>
      <c r="BD502" s="762"/>
      <c r="BE502" s="760"/>
      <c r="BF502" s="761"/>
      <c r="BG502" s="762"/>
      <c r="BH502" s="762"/>
      <c r="BI502" s="762"/>
      <c r="BJ502" s="760"/>
      <c r="BK502" s="760"/>
      <c r="BL502" s="760"/>
      <c r="BM502" s="760"/>
      <c r="BN502" s="763"/>
      <c r="BO502" s="760"/>
      <c r="BP502" s="760"/>
      <c r="BQ502" s="760"/>
    </row>
    <row r="503" spans="39:69" ht="18" customHeight="1">
      <c r="AM503" s="759"/>
      <c r="AN503" s="759"/>
      <c r="AO503" s="760"/>
      <c r="AP503" s="760"/>
      <c r="AQ503" s="760"/>
      <c r="AR503" s="760"/>
      <c r="AS503" s="760"/>
      <c r="AT503" s="760"/>
      <c r="AU503" s="760"/>
      <c r="AV503" s="761"/>
      <c r="AW503" s="762"/>
      <c r="AX503" s="762"/>
      <c r="AY503" s="762"/>
      <c r="AZ503" s="760"/>
      <c r="BA503" s="760"/>
      <c r="BB503" s="760"/>
      <c r="BC503" s="762"/>
      <c r="BD503" s="762"/>
      <c r="BE503" s="760"/>
      <c r="BF503" s="761"/>
      <c r="BG503" s="762"/>
      <c r="BH503" s="762"/>
      <c r="BI503" s="762"/>
      <c r="BJ503" s="760"/>
      <c r="BK503" s="760"/>
      <c r="BL503" s="760"/>
      <c r="BM503" s="760"/>
      <c r="BN503" s="763"/>
      <c r="BO503" s="760"/>
      <c r="BP503" s="760"/>
      <c r="BQ503" s="760"/>
    </row>
    <row r="504" spans="39:69" ht="18" customHeight="1">
      <c r="AM504" s="759"/>
      <c r="AN504" s="759"/>
      <c r="AO504" s="760"/>
      <c r="AP504" s="760"/>
      <c r="AQ504" s="760"/>
      <c r="AR504" s="760"/>
      <c r="AS504" s="760"/>
      <c r="AT504" s="760"/>
      <c r="AU504" s="760"/>
      <c r="AV504" s="761"/>
      <c r="AW504" s="762"/>
      <c r="AX504" s="762"/>
      <c r="AY504" s="762"/>
      <c r="AZ504" s="760"/>
      <c r="BA504" s="760"/>
      <c r="BB504" s="760"/>
      <c r="BC504" s="762"/>
      <c r="BD504" s="762"/>
      <c r="BE504" s="760"/>
      <c r="BF504" s="761"/>
      <c r="BG504" s="762"/>
      <c r="BH504" s="762"/>
      <c r="BI504" s="762"/>
      <c r="BJ504" s="760"/>
      <c r="BK504" s="760"/>
      <c r="BL504" s="760"/>
      <c r="BM504" s="760"/>
      <c r="BN504" s="763"/>
      <c r="BO504" s="760"/>
      <c r="BP504" s="760"/>
      <c r="BQ504" s="760"/>
    </row>
    <row r="505" spans="39:69" ht="18" customHeight="1">
      <c r="AM505" s="759"/>
      <c r="AN505" s="759"/>
      <c r="AO505" s="760"/>
      <c r="AP505" s="760"/>
      <c r="AQ505" s="760"/>
      <c r="AR505" s="760"/>
      <c r="AS505" s="760"/>
      <c r="AT505" s="760"/>
      <c r="AU505" s="760"/>
      <c r="AV505" s="761"/>
      <c r="AW505" s="762"/>
      <c r="AX505" s="762"/>
      <c r="AY505" s="762"/>
      <c r="AZ505" s="760"/>
      <c r="BA505" s="760"/>
      <c r="BB505" s="760"/>
      <c r="BC505" s="762"/>
      <c r="BD505" s="762"/>
      <c r="BE505" s="760"/>
      <c r="BF505" s="761"/>
      <c r="BG505" s="762"/>
      <c r="BH505" s="762"/>
      <c r="BI505" s="762"/>
      <c r="BJ505" s="760"/>
      <c r="BK505" s="760"/>
      <c r="BL505" s="760"/>
      <c r="BM505" s="760"/>
      <c r="BN505" s="763"/>
      <c r="BO505" s="760"/>
      <c r="BP505" s="760"/>
      <c r="BQ505" s="760"/>
    </row>
    <row r="506" spans="39:69" ht="18" customHeight="1">
      <c r="AM506" s="759"/>
      <c r="AN506" s="759"/>
      <c r="AO506" s="760"/>
      <c r="AP506" s="760"/>
      <c r="AQ506" s="760"/>
      <c r="AR506" s="760"/>
      <c r="AS506" s="760"/>
      <c r="AT506" s="760"/>
      <c r="AU506" s="760"/>
      <c r="AV506" s="761"/>
      <c r="AW506" s="762"/>
      <c r="AX506" s="762"/>
      <c r="AY506" s="762"/>
      <c r="AZ506" s="760"/>
      <c r="BA506" s="760"/>
      <c r="BB506" s="760"/>
      <c r="BC506" s="762"/>
      <c r="BD506" s="762"/>
      <c r="BE506" s="760"/>
      <c r="BF506" s="761"/>
      <c r="BG506" s="762"/>
      <c r="BH506" s="762"/>
      <c r="BI506" s="762"/>
      <c r="BJ506" s="760"/>
      <c r="BK506" s="760"/>
      <c r="BL506" s="760"/>
      <c r="BM506" s="760"/>
      <c r="BN506" s="763"/>
      <c r="BO506" s="760"/>
      <c r="BP506" s="760"/>
      <c r="BQ506" s="760"/>
    </row>
    <row r="507" spans="39:69" ht="18" customHeight="1">
      <c r="AM507" s="759"/>
      <c r="AN507" s="759"/>
      <c r="AO507" s="760"/>
      <c r="AP507" s="760"/>
      <c r="AQ507" s="760"/>
      <c r="AR507" s="760"/>
      <c r="AS507" s="760"/>
      <c r="AT507" s="760"/>
      <c r="AU507" s="760"/>
      <c r="AV507" s="761"/>
      <c r="AW507" s="762"/>
      <c r="AX507" s="762"/>
      <c r="AY507" s="762"/>
      <c r="AZ507" s="760"/>
      <c r="BA507" s="760"/>
      <c r="BB507" s="760"/>
      <c r="BC507" s="762"/>
      <c r="BD507" s="762"/>
      <c r="BE507" s="760"/>
      <c r="BF507" s="761"/>
      <c r="BG507" s="762"/>
      <c r="BH507" s="762"/>
      <c r="BI507" s="762"/>
      <c r="BJ507" s="760"/>
      <c r="BK507" s="760"/>
      <c r="BL507" s="760"/>
      <c r="BM507" s="760"/>
      <c r="BN507" s="763"/>
      <c r="BO507" s="760"/>
      <c r="BP507" s="760"/>
      <c r="BQ507" s="760"/>
    </row>
    <row r="508" spans="39:69" ht="18" customHeight="1">
      <c r="AM508" s="759"/>
      <c r="AN508" s="759"/>
      <c r="AO508" s="760"/>
      <c r="AP508" s="760"/>
      <c r="AQ508" s="760"/>
      <c r="AR508" s="760"/>
      <c r="AS508" s="760"/>
      <c r="AT508" s="760"/>
      <c r="AU508" s="760"/>
      <c r="AV508" s="761"/>
      <c r="AW508" s="762"/>
      <c r="AX508" s="762"/>
      <c r="AY508" s="762"/>
      <c r="AZ508" s="760"/>
      <c r="BA508" s="760"/>
      <c r="BB508" s="760"/>
      <c r="BC508" s="762"/>
      <c r="BD508" s="762"/>
      <c r="BE508" s="760"/>
      <c r="BF508" s="761"/>
      <c r="BG508" s="762"/>
      <c r="BH508" s="762"/>
      <c r="BI508" s="762"/>
      <c r="BJ508" s="760"/>
      <c r="BK508" s="760"/>
      <c r="BL508" s="760"/>
      <c r="BM508" s="760"/>
      <c r="BN508" s="763"/>
      <c r="BO508" s="760"/>
      <c r="BP508" s="760"/>
      <c r="BQ508" s="760"/>
    </row>
    <row r="509" spans="39:69" ht="18" customHeight="1">
      <c r="AM509" s="759"/>
      <c r="AN509" s="759"/>
      <c r="AO509" s="760"/>
      <c r="AP509" s="760"/>
      <c r="AQ509" s="760"/>
      <c r="AR509" s="760"/>
      <c r="AS509" s="760"/>
      <c r="AT509" s="760"/>
      <c r="AU509" s="760"/>
      <c r="AV509" s="761"/>
      <c r="AW509" s="762"/>
      <c r="AX509" s="762"/>
      <c r="AY509" s="762"/>
      <c r="AZ509" s="760"/>
      <c r="BA509" s="760"/>
      <c r="BB509" s="760"/>
      <c r="BC509" s="762"/>
      <c r="BD509" s="762"/>
      <c r="BE509" s="760"/>
      <c r="BF509" s="761"/>
      <c r="BG509" s="762"/>
      <c r="BH509" s="762"/>
      <c r="BI509" s="762"/>
      <c r="BJ509" s="760"/>
      <c r="BK509" s="760"/>
      <c r="BL509" s="760"/>
      <c r="BM509" s="760"/>
      <c r="BN509" s="763"/>
      <c r="BO509" s="760"/>
      <c r="BP509" s="760"/>
      <c r="BQ509" s="760"/>
    </row>
    <row r="510" spans="39:69" ht="18" customHeight="1">
      <c r="AM510" s="759"/>
      <c r="AN510" s="759"/>
      <c r="AO510" s="760"/>
      <c r="AP510" s="760"/>
      <c r="AQ510" s="760"/>
      <c r="AR510" s="760"/>
      <c r="AS510" s="760"/>
      <c r="AT510" s="760"/>
      <c r="AU510" s="760"/>
      <c r="AV510" s="761"/>
      <c r="AW510" s="762"/>
      <c r="AX510" s="762"/>
      <c r="AY510" s="762"/>
      <c r="AZ510" s="760"/>
      <c r="BA510" s="760"/>
      <c r="BB510" s="760"/>
      <c r="BC510" s="762"/>
      <c r="BD510" s="762"/>
      <c r="BE510" s="760"/>
      <c r="BF510" s="761"/>
      <c r="BG510" s="762"/>
      <c r="BH510" s="762"/>
      <c r="BI510" s="762"/>
      <c r="BJ510" s="760"/>
      <c r="BK510" s="760"/>
      <c r="BL510" s="760"/>
      <c r="BM510" s="760"/>
      <c r="BN510" s="763"/>
      <c r="BO510" s="760"/>
      <c r="BP510" s="760"/>
      <c r="BQ510" s="760"/>
    </row>
    <row r="511" spans="39:69" ht="18" customHeight="1">
      <c r="AM511" s="759"/>
      <c r="AN511" s="759"/>
      <c r="AO511" s="760"/>
      <c r="AP511" s="760"/>
      <c r="AQ511" s="760"/>
      <c r="AR511" s="760"/>
      <c r="AS511" s="760"/>
      <c r="AT511" s="760"/>
      <c r="AU511" s="760"/>
      <c r="AV511" s="761"/>
      <c r="AW511" s="762"/>
      <c r="AX511" s="762"/>
      <c r="AY511" s="762"/>
      <c r="AZ511" s="760"/>
      <c r="BA511" s="760"/>
      <c r="BB511" s="760"/>
      <c r="BC511" s="762"/>
      <c r="BD511" s="762"/>
      <c r="BE511" s="760"/>
      <c r="BF511" s="761"/>
      <c r="BG511" s="762"/>
      <c r="BH511" s="762"/>
      <c r="BI511" s="762"/>
      <c r="BJ511" s="760"/>
      <c r="BK511" s="760"/>
      <c r="BL511" s="760"/>
      <c r="BM511" s="760"/>
      <c r="BN511" s="763"/>
      <c r="BO511" s="760"/>
      <c r="BP511" s="760"/>
      <c r="BQ511" s="760"/>
    </row>
    <row r="512" spans="39:69" ht="18" customHeight="1">
      <c r="AM512" s="759"/>
      <c r="AN512" s="759"/>
      <c r="AO512" s="760"/>
      <c r="AP512" s="760"/>
      <c r="AQ512" s="760"/>
      <c r="AR512" s="760"/>
      <c r="AS512" s="760"/>
      <c r="AT512" s="760"/>
      <c r="AU512" s="760"/>
      <c r="AV512" s="761"/>
      <c r="AW512" s="762"/>
      <c r="AX512" s="762"/>
      <c r="AY512" s="762"/>
      <c r="AZ512" s="760"/>
      <c r="BA512" s="760"/>
      <c r="BB512" s="760"/>
      <c r="BC512" s="762"/>
      <c r="BD512" s="762"/>
      <c r="BE512" s="760"/>
      <c r="BF512" s="761"/>
      <c r="BG512" s="762"/>
      <c r="BH512" s="762"/>
      <c r="BI512" s="762"/>
      <c r="BJ512" s="760"/>
      <c r="BK512" s="760"/>
      <c r="BL512" s="760"/>
      <c r="BM512" s="760"/>
      <c r="BN512" s="763"/>
      <c r="BO512" s="760"/>
      <c r="BP512" s="760"/>
      <c r="BQ512" s="760"/>
    </row>
    <row r="513" spans="39:69" ht="18" customHeight="1">
      <c r="AM513" s="759"/>
      <c r="AN513" s="759"/>
      <c r="AO513" s="760"/>
      <c r="AP513" s="760"/>
      <c r="AQ513" s="760"/>
      <c r="AR513" s="760"/>
      <c r="AS513" s="760"/>
      <c r="AT513" s="760"/>
      <c r="AU513" s="760"/>
      <c r="AV513" s="761"/>
      <c r="AW513" s="762"/>
      <c r="AX513" s="762"/>
      <c r="AY513" s="762"/>
      <c r="AZ513" s="760"/>
      <c r="BA513" s="760"/>
      <c r="BB513" s="760"/>
      <c r="BC513" s="762"/>
      <c r="BD513" s="762"/>
      <c r="BE513" s="760"/>
      <c r="BF513" s="761"/>
      <c r="BG513" s="762"/>
      <c r="BH513" s="762"/>
      <c r="BI513" s="762"/>
      <c r="BJ513" s="760"/>
      <c r="BK513" s="760"/>
      <c r="BL513" s="760"/>
      <c r="BM513" s="760"/>
      <c r="BN513" s="763"/>
      <c r="BO513" s="760"/>
      <c r="BP513" s="760"/>
      <c r="BQ513" s="760"/>
    </row>
    <row r="514" spans="39:69" ht="18" customHeight="1">
      <c r="AM514" s="759"/>
      <c r="AN514" s="759"/>
      <c r="AO514" s="760"/>
      <c r="AP514" s="760"/>
      <c r="AQ514" s="760"/>
      <c r="AR514" s="760"/>
      <c r="AS514" s="760"/>
      <c r="AT514" s="760"/>
      <c r="AU514" s="760"/>
      <c r="AV514" s="761"/>
      <c r="AW514" s="762"/>
      <c r="AX514" s="762"/>
      <c r="AY514" s="762"/>
      <c r="AZ514" s="760"/>
      <c r="BA514" s="760"/>
      <c r="BB514" s="760"/>
      <c r="BC514" s="762"/>
      <c r="BD514" s="762"/>
      <c r="BE514" s="760"/>
      <c r="BF514" s="761"/>
      <c r="BG514" s="762"/>
      <c r="BH514" s="762"/>
      <c r="BI514" s="762"/>
      <c r="BJ514" s="760"/>
      <c r="BK514" s="760"/>
      <c r="BL514" s="760"/>
      <c r="BM514" s="760"/>
      <c r="BN514" s="763"/>
      <c r="BO514" s="760"/>
      <c r="BP514" s="760"/>
      <c r="BQ514" s="760"/>
    </row>
    <row r="515" spans="39:69" ht="18" customHeight="1">
      <c r="AM515" s="759"/>
      <c r="AN515" s="759"/>
      <c r="AO515" s="760"/>
      <c r="AP515" s="760"/>
      <c r="AQ515" s="760"/>
      <c r="AR515" s="760"/>
      <c r="AS515" s="760"/>
      <c r="AT515" s="760"/>
      <c r="AU515" s="760"/>
      <c r="AV515" s="761"/>
      <c r="AW515" s="762"/>
      <c r="AX515" s="762"/>
      <c r="AY515" s="762"/>
      <c r="AZ515" s="760"/>
      <c r="BA515" s="760"/>
      <c r="BB515" s="760"/>
      <c r="BC515" s="762"/>
      <c r="BD515" s="762"/>
      <c r="BE515" s="760"/>
      <c r="BF515" s="761"/>
      <c r="BG515" s="762"/>
      <c r="BH515" s="762"/>
      <c r="BI515" s="762"/>
      <c r="BJ515" s="760"/>
      <c r="BK515" s="760"/>
      <c r="BL515" s="760"/>
      <c r="BM515" s="760"/>
      <c r="BN515" s="763"/>
      <c r="BO515" s="760"/>
      <c r="BP515" s="760"/>
      <c r="BQ515" s="760"/>
    </row>
    <row r="516" spans="39:69" ht="18" customHeight="1">
      <c r="AM516" s="759"/>
      <c r="AN516" s="759"/>
      <c r="AO516" s="760"/>
      <c r="AP516" s="760"/>
      <c r="AQ516" s="760"/>
      <c r="AR516" s="760"/>
      <c r="AS516" s="760"/>
      <c r="AT516" s="760"/>
      <c r="AU516" s="760"/>
      <c r="AV516" s="761"/>
      <c r="AW516" s="762"/>
      <c r="AX516" s="762"/>
      <c r="AY516" s="762"/>
      <c r="AZ516" s="760"/>
      <c r="BA516" s="760"/>
      <c r="BB516" s="760"/>
      <c r="BC516" s="762"/>
      <c r="BD516" s="762"/>
      <c r="BE516" s="760"/>
      <c r="BF516" s="761"/>
      <c r="BG516" s="762"/>
      <c r="BH516" s="762"/>
      <c r="BI516" s="762"/>
      <c r="BJ516" s="760"/>
      <c r="BK516" s="760"/>
      <c r="BL516" s="760"/>
      <c r="BM516" s="760"/>
      <c r="BN516" s="763"/>
      <c r="BO516" s="760"/>
      <c r="BP516" s="760"/>
      <c r="BQ516" s="760"/>
    </row>
    <row r="517" spans="39:69" ht="18" customHeight="1">
      <c r="AM517" s="759"/>
      <c r="AN517" s="759"/>
      <c r="AO517" s="760"/>
      <c r="AP517" s="760"/>
      <c r="AQ517" s="760"/>
      <c r="AR517" s="760"/>
      <c r="AS517" s="760"/>
      <c r="AT517" s="760"/>
      <c r="AU517" s="760"/>
      <c r="AV517" s="761"/>
      <c r="AW517" s="762"/>
      <c r="AX517" s="762"/>
      <c r="AY517" s="762"/>
      <c r="AZ517" s="760"/>
      <c r="BA517" s="760"/>
      <c r="BB517" s="760"/>
      <c r="BC517" s="762"/>
      <c r="BD517" s="762"/>
      <c r="BE517" s="760"/>
      <c r="BF517" s="761"/>
      <c r="BG517" s="762"/>
      <c r="BH517" s="762"/>
      <c r="BI517" s="762"/>
      <c r="BJ517" s="760"/>
      <c r="BK517" s="760"/>
      <c r="BL517" s="760"/>
      <c r="BM517" s="760"/>
      <c r="BN517" s="763"/>
      <c r="BO517" s="760"/>
      <c r="BP517" s="760"/>
      <c r="BQ517" s="760"/>
    </row>
    <row r="518" spans="39:69" ht="18" customHeight="1">
      <c r="AM518" s="759"/>
      <c r="AN518" s="759"/>
      <c r="AO518" s="760"/>
      <c r="AP518" s="760"/>
      <c r="AQ518" s="760"/>
      <c r="AR518" s="760"/>
      <c r="AS518" s="760"/>
      <c r="AT518" s="760"/>
      <c r="AU518" s="760"/>
      <c r="AV518" s="761"/>
      <c r="AW518" s="762"/>
      <c r="AX518" s="762"/>
      <c r="AY518" s="762"/>
      <c r="AZ518" s="760"/>
      <c r="BA518" s="760"/>
      <c r="BB518" s="760"/>
      <c r="BC518" s="762"/>
      <c r="BD518" s="762"/>
      <c r="BE518" s="760"/>
      <c r="BF518" s="761"/>
      <c r="BG518" s="762"/>
      <c r="BH518" s="762"/>
      <c r="BI518" s="762"/>
      <c r="BJ518" s="760"/>
      <c r="BK518" s="760"/>
      <c r="BL518" s="760"/>
      <c r="BM518" s="760"/>
      <c r="BN518" s="763"/>
      <c r="BO518" s="760"/>
      <c r="BP518" s="760"/>
      <c r="BQ518" s="760"/>
    </row>
    <row r="519" spans="39:69" ht="18" customHeight="1">
      <c r="AM519" s="759"/>
      <c r="AN519" s="759"/>
      <c r="AO519" s="760"/>
      <c r="AP519" s="760"/>
      <c r="AQ519" s="760"/>
      <c r="AR519" s="760"/>
      <c r="AS519" s="760"/>
      <c r="AT519" s="760"/>
      <c r="AU519" s="760"/>
      <c r="AV519" s="761"/>
      <c r="AW519" s="762"/>
      <c r="AX519" s="762"/>
      <c r="AY519" s="762"/>
      <c r="AZ519" s="760"/>
      <c r="BA519" s="760"/>
      <c r="BB519" s="760"/>
      <c r="BC519" s="762"/>
      <c r="BD519" s="762"/>
      <c r="BE519" s="760"/>
      <c r="BF519" s="761"/>
      <c r="BG519" s="762"/>
      <c r="BH519" s="762"/>
      <c r="BI519" s="762"/>
      <c r="BJ519" s="760"/>
      <c r="BK519" s="760"/>
      <c r="BL519" s="760"/>
      <c r="BM519" s="760"/>
      <c r="BN519" s="763"/>
      <c r="BO519" s="760"/>
      <c r="BP519" s="760"/>
      <c r="BQ519" s="760"/>
    </row>
    <row r="520" spans="39:69" ht="18" customHeight="1">
      <c r="AM520" s="759"/>
      <c r="AN520" s="759"/>
      <c r="AO520" s="760"/>
      <c r="AP520" s="760"/>
      <c r="AQ520" s="760"/>
      <c r="AR520" s="760"/>
      <c r="AS520" s="760"/>
      <c r="AT520" s="760"/>
      <c r="AU520" s="760"/>
      <c r="AV520" s="761"/>
      <c r="AW520" s="762"/>
      <c r="AX520" s="762"/>
      <c r="AY520" s="762"/>
      <c r="AZ520" s="760"/>
      <c r="BA520" s="760"/>
      <c r="BB520" s="760"/>
      <c r="BC520" s="762"/>
      <c r="BD520" s="762"/>
      <c r="BE520" s="760"/>
      <c r="BF520" s="761"/>
      <c r="BG520" s="762"/>
      <c r="BH520" s="762"/>
      <c r="BI520" s="762"/>
      <c r="BJ520" s="760"/>
      <c r="BK520" s="760"/>
      <c r="BL520" s="760"/>
      <c r="BM520" s="760"/>
      <c r="BN520" s="763"/>
      <c r="BO520" s="760"/>
      <c r="BP520" s="760"/>
      <c r="BQ520" s="760"/>
    </row>
    <row r="521" spans="39:69" ht="18" customHeight="1">
      <c r="AM521" s="759"/>
      <c r="AN521" s="759"/>
      <c r="AO521" s="760"/>
      <c r="AP521" s="760"/>
      <c r="AQ521" s="760"/>
      <c r="AR521" s="760"/>
      <c r="AS521" s="760"/>
      <c r="AT521" s="760"/>
      <c r="AU521" s="760"/>
      <c r="AV521" s="761"/>
      <c r="AW521" s="762"/>
      <c r="AX521" s="762"/>
      <c r="AY521" s="762"/>
      <c r="AZ521" s="760"/>
      <c r="BA521" s="760"/>
      <c r="BB521" s="760"/>
      <c r="BC521" s="762"/>
      <c r="BD521" s="762"/>
      <c r="BE521" s="760"/>
      <c r="BF521" s="761"/>
      <c r="BG521" s="762"/>
      <c r="BH521" s="762"/>
      <c r="BI521" s="762"/>
      <c r="BJ521" s="760"/>
      <c r="BK521" s="760"/>
      <c r="BL521" s="760"/>
      <c r="BM521" s="760"/>
      <c r="BN521" s="763"/>
      <c r="BO521" s="760"/>
      <c r="BP521" s="760"/>
      <c r="BQ521" s="760"/>
    </row>
    <row r="522" spans="39:69" ht="18" customHeight="1">
      <c r="AM522" s="759"/>
      <c r="AN522" s="759"/>
      <c r="AO522" s="760"/>
      <c r="AP522" s="760"/>
      <c r="AQ522" s="760"/>
      <c r="AR522" s="760"/>
      <c r="AS522" s="760"/>
      <c r="AT522" s="760"/>
      <c r="AU522" s="760"/>
      <c r="AV522" s="761"/>
      <c r="AW522" s="762"/>
      <c r="AX522" s="762"/>
      <c r="AY522" s="762"/>
      <c r="AZ522" s="760"/>
      <c r="BA522" s="760"/>
      <c r="BB522" s="760"/>
      <c r="BC522" s="762"/>
      <c r="BD522" s="762"/>
      <c r="BE522" s="760"/>
      <c r="BF522" s="761"/>
      <c r="BG522" s="762"/>
      <c r="BH522" s="762"/>
      <c r="BI522" s="762"/>
      <c r="BJ522" s="760"/>
      <c r="BK522" s="760"/>
      <c r="BL522" s="760"/>
      <c r="BM522" s="760"/>
      <c r="BN522" s="763"/>
      <c r="BO522" s="760"/>
      <c r="BP522" s="760"/>
      <c r="BQ522" s="760"/>
    </row>
    <row r="523" spans="39:69" ht="18" customHeight="1">
      <c r="AM523" s="759"/>
      <c r="AN523" s="759"/>
      <c r="AO523" s="760"/>
      <c r="AP523" s="760"/>
      <c r="AQ523" s="760"/>
      <c r="AR523" s="760"/>
      <c r="AS523" s="760"/>
      <c r="AT523" s="760"/>
      <c r="AU523" s="760"/>
      <c r="AV523" s="761"/>
      <c r="AW523" s="762"/>
      <c r="AX523" s="762"/>
      <c r="AY523" s="762"/>
      <c r="AZ523" s="760"/>
      <c r="BA523" s="760"/>
      <c r="BB523" s="760"/>
      <c r="BC523" s="762"/>
      <c r="BD523" s="762"/>
      <c r="BE523" s="760"/>
      <c r="BF523" s="761"/>
      <c r="BG523" s="762"/>
      <c r="BH523" s="762"/>
      <c r="BI523" s="762"/>
      <c r="BJ523" s="760"/>
      <c r="BK523" s="760"/>
      <c r="BL523" s="760"/>
      <c r="BM523" s="760"/>
      <c r="BN523" s="763"/>
      <c r="BO523" s="760"/>
      <c r="BP523" s="760"/>
      <c r="BQ523" s="760"/>
    </row>
    <row r="524" spans="39:69" ht="18" customHeight="1">
      <c r="AM524" s="759"/>
      <c r="AN524" s="759"/>
      <c r="AO524" s="760"/>
      <c r="AP524" s="760"/>
      <c r="AQ524" s="760"/>
      <c r="AR524" s="760"/>
      <c r="AS524" s="760"/>
      <c r="AT524" s="760"/>
      <c r="AU524" s="760"/>
      <c r="AV524" s="761"/>
      <c r="AW524" s="762"/>
      <c r="AX524" s="762"/>
      <c r="AY524" s="762"/>
      <c r="AZ524" s="760"/>
      <c r="BA524" s="760"/>
      <c r="BB524" s="760"/>
      <c r="BC524" s="762"/>
      <c r="BD524" s="762"/>
      <c r="BE524" s="760"/>
      <c r="BF524" s="761"/>
      <c r="BG524" s="762"/>
      <c r="BH524" s="762"/>
      <c r="BI524" s="762"/>
      <c r="BJ524" s="760"/>
      <c r="BK524" s="760"/>
      <c r="BL524" s="760"/>
      <c r="BM524" s="760"/>
      <c r="BN524" s="763"/>
      <c r="BO524" s="760"/>
      <c r="BP524" s="760"/>
      <c r="BQ524" s="760"/>
    </row>
    <row r="525" spans="39:69" ht="18" customHeight="1">
      <c r="AM525" s="759"/>
      <c r="AN525" s="759"/>
      <c r="AO525" s="760"/>
      <c r="AP525" s="760"/>
      <c r="AQ525" s="760"/>
      <c r="AR525" s="760"/>
      <c r="AS525" s="760"/>
      <c r="AT525" s="760"/>
      <c r="AU525" s="760"/>
      <c r="AV525" s="761"/>
      <c r="AW525" s="762"/>
      <c r="AX525" s="762"/>
      <c r="AY525" s="762"/>
      <c r="AZ525" s="760"/>
      <c r="BA525" s="760"/>
      <c r="BB525" s="760"/>
      <c r="BC525" s="762"/>
      <c r="BD525" s="762"/>
      <c r="BE525" s="760"/>
      <c r="BF525" s="761"/>
      <c r="BG525" s="762"/>
      <c r="BH525" s="762"/>
      <c r="BI525" s="762"/>
      <c r="BJ525" s="760"/>
      <c r="BK525" s="760"/>
      <c r="BL525" s="760"/>
      <c r="BM525" s="760"/>
      <c r="BN525" s="763"/>
      <c r="BO525" s="760"/>
      <c r="BP525" s="760"/>
      <c r="BQ525" s="760"/>
    </row>
    <row r="526" spans="39:69" ht="18" customHeight="1">
      <c r="AM526" s="759"/>
      <c r="AN526" s="759"/>
      <c r="AO526" s="760"/>
      <c r="AP526" s="760"/>
      <c r="AQ526" s="760"/>
      <c r="AR526" s="760"/>
      <c r="AS526" s="760"/>
      <c r="AT526" s="760"/>
      <c r="AU526" s="760"/>
      <c r="AV526" s="761"/>
      <c r="AW526" s="762"/>
      <c r="AX526" s="762"/>
      <c r="AY526" s="762"/>
      <c r="AZ526" s="760"/>
      <c r="BA526" s="760"/>
      <c r="BB526" s="760"/>
      <c r="BC526" s="762"/>
      <c r="BD526" s="762"/>
      <c r="BE526" s="760"/>
      <c r="BF526" s="761"/>
      <c r="BG526" s="762"/>
      <c r="BH526" s="762"/>
      <c r="BI526" s="762"/>
      <c r="BJ526" s="760"/>
      <c r="BK526" s="760"/>
      <c r="BL526" s="760"/>
      <c r="BM526" s="760"/>
      <c r="BN526" s="763"/>
      <c r="BO526" s="760"/>
      <c r="BP526" s="760"/>
      <c r="BQ526" s="760"/>
    </row>
    <row r="527" spans="39:69" ht="18" customHeight="1">
      <c r="AM527" s="759"/>
      <c r="AN527" s="759"/>
      <c r="AO527" s="760"/>
      <c r="AP527" s="760"/>
      <c r="AQ527" s="760"/>
      <c r="AR527" s="760"/>
      <c r="AS527" s="760"/>
      <c r="AT527" s="760"/>
      <c r="AU527" s="760"/>
      <c r="AV527" s="761"/>
      <c r="AW527" s="762"/>
      <c r="AX527" s="762"/>
      <c r="AY527" s="762"/>
      <c r="AZ527" s="760"/>
      <c r="BA527" s="760"/>
      <c r="BB527" s="760"/>
      <c r="BC527" s="762"/>
      <c r="BD527" s="762"/>
      <c r="BE527" s="760"/>
      <c r="BF527" s="761"/>
      <c r="BG527" s="762"/>
      <c r="BH527" s="762"/>
      <c r="BI527" s="762"/>
      <c r="BJ527" s="760"/>
      <c r="BK527" s="760"/>
      <c r="BL527" s="760"/>
      <c r="BM527" s="760"/>
      <c r="BN527" s="763"/>
      <c r="BO527" s="760"/>
      <c r="BP527" s="760"/>
      <c r="BQ527" s="760"/>
    </row>
    <row r="528" spans="39:69" ht="18" customHeight="1">
      <c r="AM528" s="759"/>
      <c r="AN528" s="759"/>
      <c r="AO528" s="760"/>
      <c r="AP528" s="760"/>
      <c r="AQ528" s="760"/>
      <c r="AR528" s="760"/>
      <c r="AS528" s="760"/>
      <c r="AT528" s="760"/>
      <c r="AU528" s="760"/>
      <c r="AV528" s="761"/>
      <c r="AW528" s="762"/>
      <c r="AX528" s="762"/>
      <c r="AY528" s="762"/>
      <c r="AZ528" s="760"/>
      <c r="BA528" s="760"/>
      <c r="BB528" s="760"/>
      <c r="BC528" s="762"/>
      <c r="BD528" s="762"/>
      <c r="BE528" s="760"/>
      <c r="BF528" s="761"/>
      <c r="BG528" s="762"/>
      <c r="BH528" s="762"/>
      <c r="BI528" s="762"/>
      <c r="BJ528" s="760"/>
      <c r="BK528" s="760"/>
      <c r="BL528" s="760"/>
      <c r="BM528" s="760"/>
      <c r="BN528" s="763"/>
      <c r="BO528" s="760"/>
      <c r="BP528" s="760"/>
      <c r="BQ528" s="760"/>
    </row>
    <row r="529" spans="38:69" ht="18" customHeight="1">
      <c r="AM529" s="759"/>
      <c r="AN529" s="759"/>
      <c r="AO529" s="760"/>
      <c r="AP529" s="760"/>
      <c r="AQ529" s="760"/>
      <c r="AR529" s="760"/>
      <c r="AS529" s="760"/>
      <c r="AT529" s="760"/>
      <c r="AU529" s="760"/>
      <c r="AV529" s="761"/>
      <c r="AW529" s="762"/>
      <c r="AX529" s="762"/>
      <c r="AY529" s="762"/>
      <c r="AZ529" s="760"/>
      <c r="BA529" s="760"/>
      <c r="BB529" s="760"/>
      <c r="BC529" s="762"/>
      <c r="BD529" s="762"/>
      <c r="BE529" s="760"/>
      <c r="BF529" s="761"/>
      <c r="BG529" s="762"/>
      <c r="BH529" s="762"/>
      <c r="BI529" s="762"/>
      <c r="BJ529" s="760"/>
      <c r="BK529" s="760"/>
      <c r="BL529" s="760"/>
      <c r="BM529" s="760"/>
      <c r="BN529" s="763"/>
      <c r="BO529" s="760"/>
      <c r="BP529" s="760"/>
      <c r="BQ529" s="760"/>
    </row>
    <row r="530" spans="38:69" ht="18" customHeight="1">
      <c r="AM530" s="759"/>
      <c r="AN530" s="759"/>
      <c r="AO530" s="760"/>
      <c r="AP530" s="760"/>
      <c r="AQ530" s="760"/>
      <c r="AR530" s="760"/>
      <c r="AS530" s="760"/>
      <c r="AT530" s="760"/>
      <c r="AU530" s="760"/>
      <c r="AV530" s="761"/>
      <c r="AW530" s="762"/>
      <c r="AX530" s="762"/>
      <c r="AY530" s="762"/>
      <c r="AZ530" s="760"/>
      <c r="BA530" s="760"/>
      <c r="BB530" s="760"/>
      <c r="BC530" s="762"/>
      <c r="BD530" s="762"/>
      <c r="BE530" s="760"/>
      <c r="BF530" s="761"/>
      <c r="BG530" s="762"/>
      <c r="BH530" s="762"/>
      <c r="BI530" s="762"/>
      <c r="BJ530" s="760"/>
      <c r="BK530" s="760"/>
      <c r="BL530" s="760"/>
      <c r="BM530" s="760"/>
      <c r="BN530" s="763"/>
      <c r="BO530" s="760"/>
      <c r="BP530" s="760"/>
      <c r="BQ530" s="760"/>
    </row>
    <row r="531" spans="38:69" ht="18" customHeight="1">
      <c r="AM531" s="759"/>
      <c r="AN531" s="759"/>
      <c r="AO531" s="760"/>
      <c r="AP531" s="760"/>
      <c r="AQ531" s="760"/>
      <c r="AR531" s="760"/>
      <c r="AS531" s="760"/>
      <c r="AT531" s="760"/>
      <c r="AU531" s="760"/>
      <c r="AV531" s="761"/>
      <c r="AW531" s="762"/>
      <c r="AX531" s="762"/>
      <c r="AY531" s="762"/>
      <c r="AZ531" s="760"/>
      <c r="BA531" s="760"/>
      <c r="BB531" s="760"/>
      <c r="BC531" s="762"/>
      <c r="BD531" s="762"/>
      <c r="BE531" s="760"/>
      <c r="BF531" s="761"/>
      <c r="BG531" s="762"/>
      <c r="BH531" s="762"/>
      <c r="BI531" s="762"/>
      <c r="BJ531" s="760"/>
      <c r="BK531" s="760"/>
      <c r="BL531" s="760"/>
      <c r="BM531" s="760"/>
      <c r="BN531" s="763"/>
      <c r="BO531" s="760"/>
      <c r="BP531" s="760"/>
      <c r="BQ531" s="760"/>
    </row>
    <row r="532" spans="38:69" ht="18" customHeight="1">
      <c r="AM532" s="759"/>
      <c r="AN532" s="759"/>
      <c r="AO532" s="760"/>
      <c r="AP532" s="760"/>
      <c r="AQ532" s="760"/>
      <c r="AR532" s="760"/>
      <c r="AS532" s="760"/>
      <c r="AT532" s="760"/>
      <c r="AU532" s="760"/>
      <c r="AV532" s="761"/>
      <c r="AW532" s="762"/>
      <c r="AX532" s="762"/>
      <c r="AY532" s="762"/>
      <c r="AZ532" s="760"/>
      <c r="BA532" s="760"/>
      <c r="BB532" s="760"/>
      <c r="BC532" s="762"/>
      <c r="BD532" s="762"/>
      <c r="BE532" s="760"/>
      <c r="BF532" s="761"/>
      <c r="BG532" s="762"/>
      <c r="BH532" s="762"/>
      <c r="BI532" s="762"/>
      <c r="BJ532" s="760"/>
      <c r="BK532" s="760"/>
      <c r="BL532" s="760"/>
      <c r="BM532" s="760"/>
      <c r="BN532" s="763"/>
      <c r="BO532" s="760"/>
      <c r="BP532" s="760"/>
      <c r="BQ532" s="760"/>
    </row>
    <row r="533" spans="38:69" ht="18" customHeight="1">
      <c r="AM533" s="759"/>
      <c r="AN533" s="759"/>
      <c r="AO533" s="760"/>
      <c r="AP533" s="760"/>
      <c r="AQ533" s="760"/>
      <c r="AR533" s="760"/>
      <c r="AS533" s="760"/>
      <c r="AT533" s="760"/>
      <c r="AU533" s="760"/>
      <c r="AV533" s="761"/>
      <c r="AW533" s="762"/>
      <c r="AX533" s="762"/>
      <c r="AY533" s="762"/>
      <c r="AZ533" s="760"/>
      <c r="BA533" s="760"/>
      <c r="BB533" s="760"/>
      <c r="BC533" s="762"/>
      <c r="BD533" s="762"/>
      <c r="BE533" s="760"/>
      <c r="BF533" s="761"/>
      <c r="BG533" s="762"/>
      <c r="BH533" s="762"/>
      <c r="BI533" s="762"/>
      <c r="BJ533" s="760"/>
      <c r="BK533" s="760"/>
      <c r="BL533" s="760"/>
      <c r="BM533" s="760"/>
      <c r="BN533" s="763"/>
      <c r="BO533" s="760"/>
      <c r="BP533" s="760"/>
      <c r="BQ533" s="760"/>
    </row>
    <row r="534" spans="38:69" ht="18" customHeight="1">
      <c r="AM534" s="759"/>
      <c r="AN534" s="759"/>
      <c r="AO534" s="760"/>
      <c r="AP534" s="760"/>
      <c r="AQ534" s="760"/>
      <c r="AR534" s="760"/>
      <c r="AS534" s="760"/>
      <c r="AT534" s="760"/>
      <c r="AU534" s="760"/>
      <c r="AV534" s="761"/>
      <c r="AW534" s="762"/>
      <c r="AX534" s="762"/>
      <c r="AY534" s="762"/>
      <c r="AZ534" s="760"/>
      <c r="BA534" s="760"/>
      <c r="BB534" s="760"/>
      <c r="BC534" s="762"/>
      <c r="BD534" s="762"/>
      <c r="BE534" s="760"/>
      <c r="BF534" s="761"/>
      <c r="BG534" s="762"/>
      <c r="BH534" s="762"/>
      <c r="BI534" s="762"/>
      <c r="BJ534" s="760"/>
      <c r="BK534" s="760"/>
      <c r="BL534" s="760"/>
      <c r="BM534" s="760"/>
      <c r="BN534" s="763"/>
      <c r="BO534" s="760"/>
      <c r="BP534" s="760"/>
      <c r="BQ534" s="760"/>
    </row>
    <row r="535" spans="38:69" ht="18" customHeight="1">
      <c r="AM535" s="759"/>
      <c r="AN535" s="759"/>
      <c r="AO535" s="760"/>
      <c r="AP535" s="760"/>
      <c r="AQ535" s="760"/>
      <c r="AR535" s="760"/>
      <c r="AS535" s="760"/>
      <c r="AT535" s="760"/>
      <c r="AU535" s="760"/>
      <c r="AV535" s="761"/>
      <c r="AW535" s="762"/>
      <c r="AX535" s="762"/>
      <c r="AY535" s="762"/>
      <c r="AZ535" s="760"/>
      <c r="BA535" s="760"/>
      <c r="BB535" s="760"/>
      <c r="BC535" s="762"/>
      <c r="BD535" s="762"/>
      <c r="BE535" s="760"/>
      <c r="BF535" s="761"/>
      <c r="BG535" s="762"/>
      <c r="BH535" s="762"/>
      <c r="BI535" s="762"/>
      <c r="BJ535" s="760"/>
      <c r="BK535" s="760"/>
      <c r="BL535" s="760"/>
      <c r="BM535" s="760"/>
      <c r="BN535" s="763"/>
      <c r="BO535" s="760"/>
      <c r="BP535" s="760"/>
      <c r="BQ535" s="760"/>
    </row>
    <row r="536" spans="38:69" ht="18" customHeight="1">
      <c r="AM536" s="759"/>
      <c r="AN536" s="759"/>
      <c r="AO536" s="760"/>
      <c r="AP536" s="760"/>
      <c r="AQ536" s="760"/>
      <c r="AR536" s="760"/>
      <c r="AS536" s="760"/>
      <c r="AT536" s="760"/>
      <c r="AU536" s="760"/>
      <c r="AV536" s="761"/>
      <c r="AW536" s="762"/>
      <c r="AX536" s="762"/>
      <c r="AY536" s="762"/>
      <c r="AZ536" s="760"/>
      <c r="BA536" s="760"/>
      <c r="BB536" s="760"/>
      <c r="BC536" s="762"/>
      <c r="BD536" s="762"/>
      <c r="BE536" s="760"/>
      <c r="BF536" s="761"/>
      <c r="BG536" s="762"/>
      <c r="BH536" s="762"/>
      <c r="BI536" s="762"/>
      <c r="BJ536" s="760"/>
      <c r="BK536" s="760"/>
      <c r="BL536" s="760"/>
      <c r="BM536" s="760"/>
      <c r="BN536" s="763"/>
      <c r="BO536" s="760"/>
      <c r="BP536" s="760"/>
      <c r="BQ536" s="760"/>
    </row>
    <row r="537" spans="38:69" ht="18" customHeight="1">
      <c r="AM537" s="759"/>
      <c r="AN537" s="759"/>
      <c r="AO537" s="760"/>
      <c r="AP537" s="760"/>
      <c r="AQ537" s="760"/>
      <c r="AR537" s="760"/>
      <c r="AS537" s="760"/>
      <c r="AT537" s="760"/>
      <c r="AU537" s="760"/>
      <c r="AV537" s="761"/>
      <c r="AW537" s="762"/>
      <c r="AX537" s="762"/>
      <c r="AY537" s="762"/>
      <c r="AZ537" s="760"/>
      <c r="BA537" s="760"/>
      <c r="BB537" s="760"/>
      <c r="BC537" s="762"/>
      <c r="BD537" s="762"/>
      <c r="BE537" s="760"/>
      <c r="BF537" s="761"/>
      <c r="BG537" s="762"/>
      <c r="BH537" s="762"/>
      <c r="BI537" s="762"/>
      <c r="BJ537" s="760"/>
      <c r="BK537" s="760"/>
      <c r="BL537" s="760"/>
      <c r="BM537" s="760"/>
      <c r="BN537" s="763"/>
      <c r="BO537" s="760"/>
      <c r="BP537" s="760"/>
      <c r="BQ537" s="760"/>
    </row>
    <row r="538" spans="38:69" ht="18" customHeight="1">
      <c r="AM538" s="759"/>
      <c r="AN538" s="759"/>
      <c r="AO538" s="760"/>
      <c r="AP538" s="760"/>
      <c r="AQ538" s="760"/>
      <c r="AR538" s="760"/>
      <c r="AS538" s="760"/>
      <c r="AT538" s="760"/>
      <c r="AU538" s="760"/>
      <c r="AV538" s="761"/>
      <c r="AW538" s="762"/>
      <c r="AX538" s="762"/>
      <c r="AY538" s="762"/>
      <c r="AZ538" s="760"/>
      <c r="BA538" s="760"/>
      <c r="BB538" s="760"/>
      <c r="BC538" s="762"/>
      <c r="BD538" s="762"/>
      <c r="BE538" s="760"/>
      <c r="BF538" s="761"/>
      <c r="BG538" s="762"/>
      <c r="BH538" s="762"/>
      <c r="BI538" s="762"/>
      <c r="BJ538" s="760"/>
      <c r="BK538" s="760"/>
      <c r="BL538" s="760"/>
      <c r="BM538" s="760"/>
      <c r="BN538" s="763"/>
      <c r="BO538" s="760"/>
      <c r="BP538" s="760"/>
      <c r="BQ538" s="760"/>
    </row>
    <row r="539" spans="38:69" ht="18" customHeight="1">
      <c r="AL539" s="759"/>
      <c r="AM539" s="759"/>
      <c r="AN539" s="760"/>
      <c r="AO539" s="760"/>
      <c r="AP539" s="760"/>
      <c r="AQ539" s="760"/>
      <c r="AR539" s="760"/>
      <c r="AS539" s="760"/>
      <c r="AT539" s="760"/>
      <c r="AU539" s="761"/>
      <c r="AV539" s="762"/>
      <c r="AW539" s="762"/>
      <c r="AX539" s="762"/>
      <c r="AY539" s="760"/>
      <c r="AZ539" s="760"/>
      <c r="BA539" s="760"/>
      <c r="BB539" s="762"/>
      <c r="BC539" s="762"/>
      <c r="BD539" s="760"/>
      <c r="BE539" s="761"/>
      <c r="BF539" s="762"/>
      <c r="BG539" s="762"/>
      <c r="BH539" s="762"/>
      <c r="BI539" s="760"/>
      <c r="BJ539" s="760"/>
      <c r="BK539" s="760"/>
      <c r="BL539" s="760"/>
      <c r="BM539" s="763"/>
      <c r="BN539" s="760"/>
      <c r="BO539" s="760"/>
      <c r="BP539" s="760"/>
    </row>
    <row r="540" spans="38:69" ht="18" customHeight="1">
      <c r="AL540" s="759"/>
      <c r="AM540" s="759"/>
      <c r="AN540" s="760"/>
      <c r="AO540" s="760"/>
      <c r="AP540" s="760"/>
      <c r="AQ540" s="760"/>
      <c r="AR540" s="760"/>
      <c r="AS540" s="760"/>
      <c r="AT540" s="760"/>
      <c r="AU540" s="761"/>
      <c r="AV540" s="762"/>
      <c r="AW540" s="762"/>
      <c r="AX540" s="762"/>
      <c r="AY540" s="760"/>
      <c r="AZ540" s="760"/>
      <c r="BA540" s="760"/>
      <c r="BB540" s="762"/>
      <c r="BC540" s="762"/>
      <c r="BD540" s="760"/>
      <c r="BE540" s="761"/>
      <c r="BF540" s="762"/>
      <c r="BG540" s="762"/>
      <c r="BH540" s="762"/>
      <c r="BI540" s="760"/>
      <c r="BJ540" s="760"/>
      <c r="BK540" s="760"/>
      <c r="BL540" s="760"/>
      <c r="BM540" s="763"/>
      <c r="BN540" s="760"/>
      <c r="BO540" s="760"/>
      <c r="BP540" s="760"/>
    </row>
    <row r="541" spans="38:69" ht="18" customHeight="1">
      <c r="AL541" s="759"/>
      <c r="AM541" s="759"/>
      <c r="AN541" s="760"/>
      <c r="AO541" s="760"/>
      <c r="AP541" s="760"/>
      <c r="AQ541" s="760"/>
      <c r="AR541" s="760"/>
      <c r="AS541" s="760"/>
      <c r="AT541" s="760"/>
      <c r="AU541" s="761"/>
      <c r="AV541" s="762"/>
      <c r="AW541" s="762"/>
      <c r="AX541" s="762"/>
      <c r="AY541" s="760"/>
      <c r="AZ541" s="760"/>
      <c r="BA541" s="760"/>
      <c r="BB541" s="762"/>
      <c r="BC541" s="762"/>
      <c r="BD541" s="760"/>
      <c r="BE541" s="761"/>
      <c r="BF541" s="762"/>
      <c r="BG541" s="762"/>
      <c r="BH541" s="762"/>
      <c r="BI541" s="760"/>
      <c r="BJ541" s="760"/>
      <c r="BK541" s="760"/>
      <c r="BL541" s="760"/>
      <c r="BM541" s="763"/>
      <c r="BN541" s="760"/>
      <c r="BO541" s="760"/>
      <c r="BP541" s="760"/>
    </row>
    <row r="542" spans="38:69" ht="18" customHeight="1">
      <c r="AL542" s="759"/>
      <c r="AM542" s="759"/>
      <c r="AN542" s="760"/>
      <c r="AO542" s="760"/>
      <c r="AP542" s="760"/>
      <c r="AQ542" s="760"/>
      <c r="AR542" s="760"/>
      <c r="AS542" s="760"/>
      <c r="AT542" s="760"/>
      <c r="AU542" s="761"/>
      <c r="AV542" s="762"/>
      <c r="AW542" s="762"/>
      <c r="AX542" s="762"/>
      <c r="AY542" s="760"/>
      <c r="AZ542" s="760"/>
      <c r="BA542" s="760"/>
      <c r="BB542" s="762"/>
      <c r="BC542" s="762"/>
      <c r="BD542" s="760"/>
      <c r="BE542" s="761"/>
      <c r="BF542" s="762"/>
      <c r="BG542" s="762"/>
      <c r="BH542" s="762"/>
      <c r="BI542" s="760"/>
      <c r="BJ542" s="760"/>
      <c r="BK542" s="760"/>
      <c r="BL542" s="760"/>
      <c r="BM542" s="763"/>
      <c r="BN542" s="760"/>
      <c r="BO542" s="760"/>
      <c r="BP542" s="760"/>
    </row>
    <row r="543" spans="38:69" ht="18" customHeight="1">
      <c r="AL543" s="759"/>
      <c r="AM543" s="759"/>
      <c r="AN543" s="760"/>
      <c r="AO543" s="760"/>
      <c r="AP543" s="760"/>
      <c r="AQ543" s="760"/>
      <c r="AR543" s="760"/>
      <c r="AS543" s="760"/>
      <c r="AT543" s="760"/>
      <c r="AU543" s="761"/>
      <c r="AV543" s="762"/>
      <c r="AW543" s="762"/>
      <c r="AX543" s="762"/>
      <c r="AY543" s="760"/>
      <c r="AZ543" s="760"/>
      <c r="BA543" s="760"/>
      <c r="BB543" s="762"/>
      <c r="BC543" s="762"/>
      <c r="BD543" s="760"/>
      <c r="BE543" s="761"/>
      <c r="BF543" s="762"/>
      <c r="BG543" s="762"/>
      <c r="BH543" s="762"/>
      <c r="BI543" s="760"/>
      <c r="BJ543" s="760"/>
      <c r="BK543" s="760"/>
      <c r="BL543" s="760"/>
      <c r="BM543" s="763"/>
      <c r="BN543" s="760"/>
      <c r="BO543" s="760"/>
      <c r="BP543" s="760"/>
    </row>
    <row r="544" spans="38:69" ht="18" customHeight="1">
      <c r="AL544" s="759"/>
      <c r="AM544" s="759"/>
      <c r="AN544" s="760"/>
      <c r="AO544" s="760"/>
      <c r="AP544" s="760"/>
      <c r="AQ544" s="760"/>
      <c r="AR544" s="760"/>
      <c r="AS544" s="760"/>
      <c r="AT544" s="760"/>
      <c r="AU544" s="761"/>
      <c r="AV544" s="762"/>
      <c r="AW544" s="762"/>
      <c r="AX544" s="762"/>
      <c r="AY544" s="760"/>
      <c r="AZ544" s="760"/>
      <c r="BA544" s="760"/>
      <c r="BB544" s="762"/>
      <c r="BC544" s="762"/>
      <c r="BD544" s="760"/>
      <c r="BE544" s="761"/>
      <c r="BF544" s="762"/>
      <c r="BG544" s="762"/>
      <c r="BH544" s="762"/>
      <c r="BI544" s="760"/>
      <c r="BJ544" s="760"/>
      <c r="BK544" s="760"/>
      <c r="BL544" s="760"/>
      <c r="BM544" s="763"/>
      <c r="BN544" s="760"/>
      <c r="BO544" s="760"/>
      <c r="BP544" s="760"/>
    </row>
    <row r="545" spans="38:68" ht="18" customHeight="1">
      <c r="AL545" s="759"/>
      <c r="AM545" s="759"/>
      <c r="AN545" s="760"/>
      <c r="AO545" s="760"/>
      <c r="AP545" s="760"/>
      <c r="AQ545" s="760"/>
      <c r="AR545" s="760"/>
      <c r="AS545" s="760"/>
      <c r="AT545" s="760"/>
      <c r="AU545" s="761"/>
      <c r="AV545" s="762"/>
      <c r="AW545" s="762"/>
      <c r="AX545" s="762"/>
      <c r="AY545" s="760"/>
      <c r="AZ545" s="760"/>
      <c r="BA545" s="760"/>
      <c r="BB545" s="762"/>
      <c r="BC545" s="762"/>
      <c r="BD545" s="760"/>
      <c r="BE545" s="761"/>
      <c r="BF545" s="762"/>
      <c r="BG545" s="762"/>
      <c r="BH545" s="762"/>
      <c r="BI545" s="760"/>
      <c r="BJ545" s="760"/>
      <c r="BK545" s="760"/>
      <c r="BL545" s="760"/>
      <c r="BM545" s="763"/>
      <c r="BN545" s="760"/>
      <c r="BO545" s="760"/>
      <c r="BP545" s="760"/>
    </row>
    <row r="546" spans="38:68" ht="18" customHeight="1">
      <c r="AL546" s="759"/>
      <c r="AM546" s="759"/>
      <c r="AN546" s="760"/>
      <c r="AO546" s="760"/>
      <c r="AP546" s="760"/>
      <c r="AQ546" s="760"/>
      <c r="AR546" s="760"/>
      <c r="AS546" s="760"/>
      <c r="AT546" s="760"/>
      <c r="AU546" s="761"/>
      <c r="AV546" s="762"/>
      <c r="AW546" s="762"/>
      <c r="AX546" s="762"/>
      <c r="AY546" s="760"/>
      <c r="AZ546" s="760"/>
      <c r="BA546" s="760"/>
      <c r="BB546" s="762"/>
      <c r="BC546" s="762"/>
      <c r="BD546" s="760"/>
      <c r="BE546" s="761"/>
      <c r="BF546" s="762"/>
      <c r="BG546" s="762"/>
      <c r="BH546" s="762"/>
      <c r="BI546" s="760"/>
      <c r="BJ546" s="760"/>
      <c r="BK546" s="760"/>
      <c r="BL546" s="760"/>
      <c r="BM546" s="763"/>
      <c r="BN546" s="760"/>
      <c r="BO546" s="760"/>
      <c r="BP546" s="760"/>
    </row>
    <row r="547" spans="38:68" ht="18" customHeight="1">
      <c r="AL547" s="759"/>
      <c r="AM547" s="759"/>
      <c r="AN547" s="760"/>
      <c r="AO547" s="760"/>
      <c r="AP547" s="760"/>
      <c r="AQ547" s="760"/>
      <c r="AR547" s="760"/>
      <c r="AS547" s="760"/>
      <c r="AT547" s="760"/>
      <c r="AU547" s="761"/>
      <c r="AV547" s="762"/>
      <c r="AW547" s="762"/>
      <c r="AX547" s="762"/>
      <c r="AY547" s="760"/>
      <c r="AZ547" s="760"/>
      <c r="BA547" s="760"/>
      <c r="BB547" s="762"/>
      <c r="BC547" s="762"/>
      <c r="BD547" s="760"/>
      <c r="BE547" s="761"/>
      <c r="BF547" s="762"/>
      <c r="BG547" s="762"/>
      <c r="BH547" s="762"/>
      <c r="BI547" s="760"/>
      <c r="BJ547" s="760"/>
      <c r="BK547" s="760"/>
      <c r="BL547" s="760"/>
      <c r="BM547" s="763"/>
      <c r="BN547" s="760"/>
      <c r="BO547" s="760"/>
      <c r="BP547" s="760"/>
    </row>
    <row r="548" spans="38:68" ht="18" customHeight="1">
      <c r="AL548" s="759"/>
      <c r="AM548" s="759"/>
      <c r="AN548" s="760"/>
      <c r="AO548" s="760"/>
      <c r="AP548" s="760"/>
      <c r="AQ548" s="760"/>
      <c r="AR548" s="760"/>
      <c r="AS548" s="760"/>
      <c r="AT548" s="760"/>
      <c r="AU548" s="761"/>
      <c r="AV548" s="762"/>
      <c r="AW548" s="762"/>
      <c r="AX548" s="762"/>
      <c r="AY548" s="760"/>
      <c r="AZ548" s="760"/>
      <c r="BA548" s="760"/>
      <c r="BB548" s="762"/>
      <c r="BC548" s="762"/>
      <c r="BD548" s="760"/>
      <c r="BE548" s="761"/>
      <c r="BF548" s="762"/>
      <c r="BG548" s="762"/>
      <c r="BH548" s="762"/>
      <c r="BI548" s="760"/>
      <c r="BJ548" s="760"/>
      <c r="BK548" s="760"/>
      <c r="BL548" s="760"/>
      <c r="BM548" s="763"/>
      <c r="BN548" s="760"/>
      <c r="BO548" s="760"/>
      <c r="BP548" s="760"/>
    </row>
    <row r="549" spans="38:68" ht="18" customHeight="1">
      <c r="AL549" s="759"/>
      <c r="AM549" s="759"/>
      <c r="AN549" s="760"/>
      <c r="AO549" s="760"/>
      <c r="AP549" s="760"/>
      <c r="AQ549" s="760"/>
      <c r="AR549" s="760"/>
      <c r="AS549" s="760"/>
      <c r="AT549" s="760"/>
      <c r="AU549" s="761"/>
      <c r="AV549" s="762"/>
      <c r="AW549" s="762"/>
      <c r="AX549" s="762"/>
      <c r="AY549" s="760"/>
      <c r="AZ549" s="760"/>
      <c r="BA549" s="760"/>
      <c r="BB549" s="762"/>
      <c r="BC549" s="762"/>
      <c r="BD549" s="760"/>
      <c r="BE549" s="761"/>
      <c r="BF549" s="762"/>
      <c r="BG549" s="762"/>
      <c r="BH549" s="762"/>
      <c r="BI549" s="760"/>
      <c r="BJ549" s="760"/>
      <c r="BK549" s="760"/>
      <c r="BL549" s="760"/>
      <c r="BM549" s="763"/>
      <c r="BN549" s="760"/>
      <c r="BO549" s="760"/>
      <c r="BP549" s="760"/>
    </row>
    <row r="550" spans="38:68" ht="18" customHeight="1">
      <c r="AL550" s="759"/>
      <c r="AM550" s="759"/>
      <c r="AN550" s="760"/>
      <c r="AO550" s="760"/>
      <c r="AP550" s="760"/>
      <c r="AQ550" s="760"/>
      <c r="AR550" s="760"/>
      <c r="AS550" s="760"/>
      <c r="AT550" s="760"/>
      <c r="AU550" s="761"/>
      <c r="AV550" s="762"/>
      <c r="AW550" s="762"/>
      <c r="AX550" s="762"/>
      <c r="AY550" s="760"/>
      <c r="AZ550" s="760"/>
      <c r="BA550" s="760"/>
      <c r="BB550" s="762"/>
      <c r="BC550" s="762"/>
      <c r="BD550" s="760"/>
      <c r="BE550" s="761"/>
      <c r="BF550" s="762"/>
      <c r="BG550" s="762"/>
      <c r="BH550" s="762"/>
      <c r="BI550" s="760"/>
      <c r="BJ550" s="760"/>
      <c r="BK550" s="760"/>
      <c r="BL550" s="760"/>
      <c r="BM550" s="763"/>
      <c r="BN550" s="760"/>
      <c r="BO550" s="760"/>
      <c r="BP550" s="760"/>
    </row>
    <row r="551" spans="38:68" ht="18" customHeight="1">
      <c r="AL551" s="759"/>
      <c r="AM551" s="759"/>
      <c r="AN551" s="760"/>
      <c r="AO551" s="760"/>
      <c r="AP551" s="760"/>
      <c r="AQ551" s="760"/>
      <c r="AR551" s="760"/>
      <c r="AS551" s="760"/>
      <c r="AT551" s="760"/>
      <c r="AU551" s="761"/>
      <c r="AV551" s="762"/>
      <c r="AW551" s="762"/>
      <c r="AX551" s="762"/>
      <c r="AY551" s="760"/>
      <c r="AZ551" s="760"/>
      <c r="BA551" s="760"/>
      <c r="BB551" s="762"/>
      <c r="BC551" s="762"/>
      <c r="BD551" s="760"/>
      <c r="BE551" s="761"/>
      <c r="BF551" s="762"/>
      <c r="BG551" s="762"/>
      <c r="BH551" s="762"/>
      <c r="BI551" s="760"/>
      <c r="BJ551" s="760"/>
      <c r="BK551" s="760"/>
      <c r="BL551" s="760"/>
      <c r="BM551" s="763"/>
      <c r="BN551" s="760"/>
      <c r="BO551" s="760"/>
      <c r="BP551" s="760"/>
    </row>
    <row r="552" spans="38:68" ht="18" customHeight="1">
      <c r="AL552" s="759"/>
      <c r="AM552" s="759"/>
      <c r="AN552" s="760"/>
      <c r="AO552" s="760"/>
      <c r="AP552" s="760"/>
      <c r="AQ552" s="760"/>
      <c r="AR552" s="760"/>
      <c r="AS552" s="760"/>
      <c r="AT552" s="760"/>
      <c r="AU552" s="761"/>
      <c r="AV552" s="762"/>
      <c r="AW552" s="762"/>
      <c r="AX552" s="762"/>
      <c r="AY552" s="760"/>
      <c r="AZ552" s="760"/>
      <c r="BA552" s="760"/>
      <c r="BB552" s="762"/>
      <c r="BC552" s="762"/>
      <c r="BD552" s="760"/>
      <c r="BE552" s="761"/>
      <c r="BF552" s="762"/>
      <c r="BG552" s="762"/>
      <c r="BH552" s="762"/>
      <c r="BI552" s="760"/>
      <c r="BJ552" s="760"/>
      <c r="BK552" s="760"/>
      <c r="BL552" s="760"/>
      <c r="BM552" s="763"/>
      <c r="BN552" s="760"/>
      <c r="BO552" s="760"/>
      <c r="BP552" s="760"/>
    </row>
    <row r="553" spans="38:68" ht="18" customHeight="1">
      <c r="AL553" s="759"/>
      <c r="AM553" s="759"/>
      <c r="AN553" s="760"/>
      <c r="AO553" s="760"/>
      <c r="AP553" s="760"/>
      <c r="AQ553" s="760"/>
      <c r="AR553" s="760"/>
      <c r="AS553" s="760"/>
      <c r="AT553" s="760"/>
      <c r="AU553" s="761"/>
      <c r="AV553" s="762"/>
      <c r="AW553" s="762"/>
      <c r="AX553" s="762"/>
      <c r="AY553" s="760"/>
      <c r="AZ553" s="760"/>
      <c r="BA553" s="760"/>
      <c r="BB553" s="762"/>
      <c r="BC553" s="762"/>
      <c r="BD553" s="760"/>
      <c r="BE553" s="761"/>
      <c r="BF553" s="762"/>
      <c r="BG553" s="762"/>
      <c r="BH553" s="762"/>
      <c r="BI553" s="760"/>
      <c r="BJ553" s="760"/>
      <c r="BK553" s="760"/>
      <c r="BL553" s="760"/>
      <c r="BM553" s="763"/>
      <c r="BN553" s="760"/>
      <c r="BO553" s="760"/>
      <c r="BP553" s="760"/>
    </row>
    <row r="554" spans="38:68" ht="18" customHeight="1">
      <c r="AL554" s="759"/>
      <c r="AM554" s="759"/>
      <c r="AN554" s="760"/>
      <c r="AO554" s="760"/>
      <c r="AP554" s="760"/>
      <c r="AQ554" s="760"/>
      <c r="AR554" s="760"/>
      <c r="AS554" s="760"/>
      <c r="AT554" s="760"/>
      <c r="AU554" s="761"/>
      <c r="AV554" s="762"/>
      <c r="AW554" s="762"/>
      <c r="AX554" s="762"/>
      <c r="AY554" s="760"/>
      <c r="AZ554" s="760"/>
      <c r="BA554" s="760"/>
      <c r="BB554" s="762"/>
      <c r="BC554" s="762"/>
      <c r="BD554" s="760"/>
      <c r="BE554" s="761"/>
      <c r="BF554" s="762"/>
      <c r="BG554" s="762"/>
      <c r="BH554" s="762"/>
      <c r="BI554" s="760"/>
      <c r="BJ554" s="760"/>
      <c r="BK554" s="760"/>
      <c r="BL554" s="760"/>
      <c r="BM554" s="763"/>
      <c r="BN554" s="760"/>
      <c r="BO554" s="760"/>
      <c r="BP554" s="760"/>
    </row>
    <row r="555" spans="38:68" ht="18" customHeight="1">
      <c r="AL555" s="759"/>
      <c r="AM555" s="759"/>
      <c r="AN555" s="760"/>
      <c r="AO555" s="760"/>
      <c r="AP555" s="760"/>
      <c r="AQ555" s="760"/>
      <c r="AR555" s="760"/>
      <c r="AS555" s="760"/>
      <c r="AT555" s="760"/>
      <c r="AU555" s="761"/>
      <c r="AV555" s="762"/>
      <c r="AW555" s="762"/>
      <c r="AX555" s="762"/>
      <c r="AY555" s="760"/>
      <c r="AZ555" s="760"/>
      <c r="BA555" s="760"/>
      <c r="BB555" s="762"/>
      <c r="BC555" s="762"/>
      <c r="BD555" s="760"/>
      <c r="BE555" s="761"/>
      <c r="BF555" s="762"/>
      <c r="BG555" s="762"/>
      <c r="BH555" s="762"/>
      <c r="BI555" s="760"/>
      <c r="BJ555" s="760"/>
      <c r="BK555" s="760"/>
      <c r="BL555" s="760"/>
      <c r="BM555" s="763"/>
      <c r="BN555" s="760"/>
      <c r="BO555" s="760"/>
      <c r="BP555" s="760"/>
    </row>
    <row r="556" spans="38:68" ht="18" customHeight="1">
      <c r="AL556" s="759"/>
      <c r="AM556" s="759"/>
      <c r="AN556" s="760"/>
      <c r="AO556" s="760"/>
      <c r="AP556" s="760"/>
      <c r="AQ556" s="760"/>
      <c r="AR556" s="760"/>
      <c r="AS556" s="760"/>
      <c r="AT556" s="760"/>
      <c r="AU556" s="761"/>
      <c r="AV556" s="762"/>
      <c r="AW556" s="762"/>
      <c r="AX556" s="762"/>
      <c r="AY556" s="760"/>
      <c r="AZ556" s="760"/>
      <c r="BA556" s="760"/>
      <c r="BB556" s="762"/>
      <c r="BC556" s="762"/>
      <c r="BD556" s="760"/>
      <c r="BE556" s="761"/>
      <c r="BF556" s="762"/>
      <c r="BG556" s="762"/>
      <c r="BH556" s="762"/>
      <c r="BI556" s="760"/>
      <c r="BJ556" s="760"/>
      <c r="BK556" s="760"/>
      <c r="BL556" s="760"/>
      <c r="BM556" s="763"/>
      <c r="BN556" s="760"/>
      <c r="BO556" s="760"/>
      <c r="BP556" s="760"/>
    </row>
    <row r="557" spans="38:68" ht="18" customHeight="1">
      <c r="AL557" s="759"/>
      <c r="AM557" s="759"/>
      <c r="AN557" s="760"/>
      <c r="AO557" s="760"/>
      <c r="AP557" s="760"/>
      <c r="AQ557" s="760"/>
      <c r="AR557" s="760"/>
      <c r="AS557" s="760"/>
      <c r="AT557" s="760"/>
      <c r="AU557" s="761"/>
      <c r="AV557" s="762"/>
      <c r="AW557" s="762"/>
      <c r="AX557" s="762"/>
      <c r="AY557" s="760"/>
      <c r="AZ557" s="760"/>
      <c r="BA557" s="760"/>
      <c r="BB557" s="762"/>
      <c r="BC557" s="762"/>
      <c r="BD557" s="760"/>
      <c r="BE557" s="761"/>
      <c r="BF557" s="762"/>
      <c r="BG557" s="762"/>
      <c r="BH557" s="762"/>
      <c r="BI557" s="760"/>
      <c r="BJ557" s="760"/>
      <c r="BK557" s="760"/>
      <c r="BL557" s="760"/>
      <c r="BM557" s="763"/>
      <c r="BN557" s="760"/>
      <c r="BO557" s="760"/>
      <c r="BP557" s="760"/>
    </row>
    <row r="558" spans="38:68" ht="18" customHeight="1">
      <c r="AL558" s="759"/>
      <c r="AM558" s="759"/>
      <c r="AN558" s="760"/>
      <c r="AO558" s="760"/>
      <c r="AP558" s="760"/>
      <c r="AQ558" s="760"/>
      <c r="AR558" s="760"/>
      <c r="AS558" s="760"/>
      <c r="AT558" s="760"/>
      <c r="AU558" s="761"/>
      <c r="AV558" s="762"/>
      <c r="AW558" s="762"/>
      <c r="AX558" s="762"/>
      <c r="AY558" s="760"/>
      <c r="AZ558" s="760"/>
      <c r="BA558" s="760"/>
      <c r="BB558" s="762"/>
      <c r="BC558" s="762"/>
      <c r="BD558" s="760"/>
      <c r="BE558" s="761"/>
      <c r="BF558" s="762"/>
      <c r="BG558" s="762"/>
      <c r="BH558" s="762"/>
      <c r="BI558" s="760"/>
      <c r="BJ558" s="760"/>
      <c r="BK558" s="760"/>
      <c r="BL558" s="760"/>
      <c r="BM558" s="763"/>
      <c r="BN558" s="760"/>
      <c r="BO558" s="760"/>
      <c r="BP558" s="760"/>
    </row>
    <row r="559" spans="38:68" ht="18" customHeight="1">
      <c r="AL559" s="759"/>
      <c r="AM559" s="759"/>
      <c r="AN559" s="760"/>
      <c r="AO559" s="760"/>
      <c r="AP559" s="760"/>
      <c r="AQ559" s="760"/>
      <c r="AR559" s="760"/>
      <c r="AS559" s="760"/>
      <c r="AT559" s="760"/>
      <c r="AU559" s="761"/>
      <c r="AV559" s="762"/>
      <c r="AW559" s="762"/>
      <c r="AX559" s="762"/>
      <c r="AY559" s="760"/>
      <c r="AZ559" s="760"/>
      <c r="BA559" s="760"/>
      <c r="BB559" s="762"/>
      <c r="BC559" s="762"/>
      <c r="BD559" s="760"/>
      <c r="BE559" s="761"/>
      <c r="BF559" s="762"/>
      <c r="BG559" s="762"/>
      <c r="BH559" s="762"/>
      <c r="BI559" s="760"/>
      <c r="BJ559" s="760"/>
      <c r="BK559" s="760"/>
      <c r="BL559" s="760"/>
      <c r="BM559" s="763"/>
      <c r="BN559" s="760"/>
      <c r="BO559" s="760"/>
      <c r="BP559" s="760"/>
    </row>
    <row r="560" spans="38:68" ht="18" customHeight="1">
      <c r="AL560" s="759"/>
      <c r="AM560" s="759"/>
      <c r="AN560" s="760"/>
      <c r="AO560" s="760"/>
      <c r="AP560" s="760"/>
      <c r="AQ560" s="760"/>
      <c r="AR560" s="760"/>
      <c r="AS560" s="760"/>
      <c r="AT560" s="760"/>
      <c r="AU560" s="761"/>
      <c r="AV560" s="762"/>
      <c r="AW560" s="762"/>
      <c r="AX560" s="762"/>
      <c r="AY560" s="760"/>
      <c r="AZ560" s="760"/>
      <c r="BA560" s="760"/>
      <c r="BB560" s="762"/>
      <c r="BC560" s="762"/>
      <c r="BD560" s="760"/>
      <c r="BE560" s="761"/>
      <c r="BF560" s="762"/>
      <c r="BG560" s="762"/>
      <c r="BH560" s="762"/>
      <c r="BI560" s="760"/>
      <c r="BJ560" s="760"/>
      <c r="BK560" s="760"/>
      <c r="BL560" s="760"/>
      <c r="BM560" s="763"/>
      <c r="BN560" s="760"/>
      <c r="BO560" s="760"/>
      <c r="BP560" s="760"/>
    </row>
    <row r="561" spans="38:68" ht="18" customHeight="1">
      <c r="AL561" s="759"/>
      <c r="AM561" s="759"/>
      <c r="AN561" s="760"/>
      <c r="AO561" s="760"/>
      <c r="AP561" s="760"/>
      <c r="AQ561" s="760"/>
      <c r="AR561" s="760"/>
      <c r="AS561" s="760"/>
      <c r="AT561" s="760"/>
      <c r="AU561" s="761"/>
      <c r="AV561" s="762"/>
      <c r="AW561" s="762"/>
      <c r="AX561" s="762"/>
      <c r="AY561" s="760"/>
      <c r="AZ561" s="760"/>
      <c r="BA561" s="760"/>
      <c r="BB561" s="762"/>
      <c r="BC561" s="762"/>
      <c r="BD561" s="760"/>
      <c r="BE561" s="761"/>
      <c r="BF561" s="762"/>
      <c r="BG561" s="762"/>
      <c r="BH561" s="762"/>
      <c r="BI561" s="760"/>
      <c r="BJ561" s="760"/>
      <c r="BK561" s="760"/>
      <c r="BL561" s="760"/>
      <c r="BM561" s="763"/>
      <c r="BN561" s="760"/>
      <c r="BO561" s="760"/>
      <c r="BP561" s="760"/>
    </row>
    <row r="562" spans="38:68" ht="18" customHeight="1">
      <c r="AL562" s="759"/>
      <c r="AM562" s="759"/>
      <c r="AN562" s="760"/>
      <c r="AO562" s="760"/>
      <c r="AP562" s="760"/>
      <c r="AQ562" s="760"/>
      <c r="AR562" s="760"/>
      <c r="AS562" s="760"/>
      <c r="AT562" s="760"/>
      <c r="AU562" s="761"/>
      <c r="AV562" s="762"/>
      <c r="AW562" s="762"/>
      <c r="AX562" s="762"/>
      <c r="AY562" s="760"/>
      <c r="AZ562" s="760"/>
      <c r="BA562" s="760"/>
      <c r="BB562" s="762"/>
      <c r="BC562" s="762"/>
      <c r="BD562" s="760"/>
      <c r="BE562" s="761"/>
      <c r="BF562" s="762"/>
      <c r="BG562" s="762"/>
      <c r="BH562" s="762"/>
      <c r="BI562" s="760"/>
      <c r="BJ562" s="760"/>
      <c r="BK562" s="760"/>
      <c r="BL562" s="760"/>
      <c r="BM562" s="763"/>
      <c r="BN562" s="760"/>
      <c r="BO562" s="760"/>
      <c r="BP562" s="760"/>
    </row>
    <row r="563" spans="38:68" ht="18" customHeight="1">
      <c r="AL563" s="759"/>
      <c r="AM563" s="759"/>
      <c r="AN563" s="760"/>
      <c r="AO563" s="760"/>
      <c r="AP563" s="760"/>
      <c r="AQ563" s="760"/>
      <c r="AR563" s="760"/>
      <c r="AS563" s="760"/>
      <c r="AT563" s="760"/>
      <c r="AU563" s="761"/>
      <c r="AV563" s="762"/>
      <c r="AW563" s="762"/>
      <c r="AX563" s="762"/>
      <c r="AY563" s="760"/>
      <c r="AZ563" s="760"/>
      <c r="BA563" s="760"/>
      <c r="BB563" s="762"/>
      <c r="BC563" s="762"/>
      <c r="BD563" s="760"/>
      <c r="BE563" s="761"/>
      <c r="BF563" s="762"/>
      <c r="BG563" s="762"/>
      <c r="BH563" s="762"/>
      <c r="BI563" s="760"/>
      <c r="BJ563" s="760"/>
      <c r="BK563" s="760"/>
      <c r="BL563" s="760"/>
      <c r="BM563" s="763"/>
      <c r="BN563" s="760"/>
      <c r="BO563" s="760"/>
      <c r="BP563" s="760"/>
    </row>
    <row r="564" spans="38:68" ht="18" customHeight="1">
      <c r="AL564" s="759"/>
      <c r="AM564" s="759"/>
      <c r="AN564" s="760"/>
      <c r="AO564" s="760"/>
      <c r="AP564" s="760"/>
      <c r="AQ564" s="760"/>
      <c r="AR564" s="760"/>
      <c r="AS564" s="760"/>
      <c r="AT564" s="760"/>
      <c r="AU564" s="761"/>
      <c r="AV564" s="762"/>
      <c r="AW564" s="762"/>
      <c r="AX564" s="762"/>
      <c r="AY564" s="760"/>
      <c r="AZ564" s="760"/>
      <c r="BA564" s="760"/>
      <c r="BB564" s="762"/>
      <c r="BC564" s="762"/>
      <c r="BD564" s="760"/>
      <c r="BE564" s="761"/>
      <c r="BF564" s="762"/>
      <c r="BG564" s="762"/>
      <c r="BH564" s="762"/>
      <c r="BI564" s="760"/>
      <c r="BJ564" s="760"/>
      <c r="BK564" s="760"/>
      <c r="BL564" s="760"/>
      <c r="BM564" s="763"/>
      <c r="BN564" s="760"/>
      <c r="BO564" s="760"/>
      <c r="BP564" s="760"/>
    </row>
    <row r="565" spans="38:68" ht="18" customHeight="1">
      <c r="AL565" s="759"/>
      <c r="AM565" s="759"/>
      <c r="AN565" s="760"/>
      <c r="AO565" s="760"/>
      <c r="AP565" s="760"/>
      <c r="AQ565" s="760"/>
      <c r="AR565" s="760"/>
      <c r="AS565" s="760"/>
      <c r="AT565" s="760"/>
      <c r="AU565" s="761"/>
      <c r="AV565" s="762"/>
      <c r="AW565" s="762"/>
      <c r="AX565" s="762"/>
      <c r="AY565" s="760"/>
      <c r="AZ565" s="760"/>
      <c r="BA565" s="760"/>
      <c r="BB565" s="762"/>
      <c r="BC565" s="762"/>
      <c r="BD565" s="760"/>
      <c r="BE565" s="761"/>
      <c r="BF565" s="762"/>
      <c r="BG565" s="762"/>
      <c r="BH565" s="762"/>
      <c r="BI565" s="760"/>
      <c r="BJ565" s="760"/>
      <c r="BK565" s="760"/>
      <c r="BL565" s="760"/>
      <c r="BM565" s="763"/>
      <c r="BN565" s="760"/>
      <c r="BO565" s="760"/>
      <c r="BP565" s="760"/>
    </row>
    <row r="566" spans="38:68" ht="18" customHeight="1">
      <c r="AL566" s="759"/>
      <c r="AM566" s="759"/>
      <c r="AN566" s="760"/>
      <c r="AO566" s="760"/>
      <c r="AP566" s="760"/>
      <c r="AQ566" s="760"/>
      <c r="AR566" s="760"/>
      <c r="AS566" s="760"/>
      <c r="AT566" s="760"/>
      <c r="AU566" s="761"/>
      <c r="AV566" s="762"/>
      <c r="AW566" s="762"/>
      <c r="AX566" s="762"/>
      <c r="AY566" s="760"/>
      <c r="AZ566" s="760"/>
      <c r="BA566" s="760"/>
      <c r="BB566" s="762"/>
      <c r="BC566" s="762"/>
      <c r="BD566" s="760"/>
      <c r="BE566" s="761"/>
      <c r="BF566" s="762"/>
      <c r="BG566" s="762"/>
      <c r="BH566" s="762"/>
      <c r="BI566" s="760"/>
      <c r="BJ566" s="760"/>
      <c r="BK566" s="760"/>
      <c r="BL566" s="760"/>
      <c r="BM566" s="763"/>
      <c r="BN566" s="760"/>
      <c r="BO566" s="760"/>
      <c r="BP566" s="760"/>
    </row>
    <row r="567" spans="38:68" ht="18" customHeight="1">
      <c r="AL567" s="759"/>
      <c r="AM567" s="759"/>
      <c r="AN567" s="760"/>
      <c r="AO567" s="760"/>
      <c r="AP567" s="760"/>
      <c r="AQ567" s="760"/>
      <c r="AR567" s="760"/>
      <c r="AS567" s="760"/>
      <c r="AT567" s="760"/>
      <c r="AU567" s="761"/>
      <c r="AV567" s="762"/>
      <c r="AW567" s="762"/>
      <c r="AX567" s="762"/>
      <c r="AY567" s="760"/>
      <c r="AZ567" s="760"/>
      <c r="BA567" s="760"/>
      <c r="BB567" s="762"/>
      <c r="BC567" s="762"/>
      <c r="BD567" s="760"/>
      <c r="BE567" s="761"/>
      <c r="BF567" s="762"/>
      <c r="BG567" s="762"/>
      <c r="BH567" s="762"/>
      <c r="BI567" s="760"/>
      <c r="BJ567" s="760"/>
      <c r="BK567" s="760"/>
      <c r="BL567" s="760"/>
      <c r="BM567" s="763"/>
      <c r="BN567" s="760"/>
      <c r="BO567" s="760"/>
      <c r="BP567" s="760"/>
    </row>
    <row r="568" spans="38:68" ht="18" customHeight="1">
      <c r="AL568" s="759"/>
      <c r="AM568" s="759"/>
      <c r="AN568" s="760"/>
      <c r="AO568" s="760"/>
      <c r="AP568" s="760"/>
      <c r="AQ568" s="760"/>
      <c r="AR568" s="760"/>
      <c r="AS568" s="760"/>
      <c r="AT568" s="760"/>
      <c r="AU568" s="761"/>
      <c r="AV568" s="762"/>
      <c r="AW568" s="762"/>
      <c r="AX568" s="762"/>
      <c r="AY568" s="760"/>
      <c r="AZ568" s="760"/>
      <c r="BA568" s="760"/>
      <c r="BB568" s="762"/>
      <c r="BC568" s="762"/>
      <c r="BD568" s="760"/>
      <c r="BE568" s="761"/>
      <c r="BF568" s="762"/>
      <c r="BG568" s="762"/>
      <c r="BH568" s="762"/>
      <c r="BI568" s="760"/>
      <c r="BJ568" s="760"/>
      <c r="BK568" s="760"/>
      <c r="BL568" s="760"/>
      <c r="BM568" s="763"/>
      <c r="BN568" s="760"/>
      <c r="BO568" s="760"/>
      <c r="BP568" s="760"/>
    </row>
    <row r="569" spans="38:68" ht="18" customHeight="1">
      <c r="AL569" s="759"/>
      <c r="AM569" s="759"/>
      <c r="AN569" s="760"/>
      <c r="AO569" s="760"/>
      <c r="AP569" s="760"/>
      <c r="AQ569" s="760"/>
      <c r="AR569" s="760"/>
      <c r="AS569" s="760"/>
      <c r="AT569" s="760"/>
      <c r="AU569" s="761"/>
      <c r="AV569" s="762"/>
      <c r="AW569" s="762"/>
      <c r="AX569" s="762"/>
      <c r="AY569" s="760"/>
      <c r="AZ569" s="760"/>
      <c r="BA569" s="760"/>
      <c r="BB569" s="762"/>
      <c r="BC569" s="762"/>
      <c r="BD569" s="760"/>
      <c r="BE569" s="761"/>
      <c r="BF569" s="762"/>
      <c r="BG569" s="762"/>
      <c r="BH569" s="762"/>
      <c r="BI569" s="760"/>
      <c r="BJ569" s="760"/>
      <c r="BK569" s="760"/>
      <c r="BL569" s="760"/>
      <c r="BM569" s="763"/>
      <c r="BN569" s="760"/>
      <c r="BO569" s="760"/>
      <c r="BP569" s="760"/>
    </row>
    <row r="570" spans="38:68" ht="18" customHeight="1">
      <c r="AL570" s="759"/>
      <c r="AM570" s="759"/>
      <c r="AN570" s="760"/>
      <c r="AO570" s="760"/>
      <c r="AP570" s="760"/>
      <c r="AQ570" s="760"/>
      <c r="AR570" s="760"/>
      <c r="AS570" s="760"/>
      <c r="AT570" s="760"/>
      <c r="AU570" s="761"/>
      <c r="AV570" s="762"/>
      <c r="AW570" s="762"/>
      <c r="AX570" s="762"/>
      <c r="AY570" s="760"/>
      <c r="AZ570" s="760"/>
      <c r="BA570" s="760"/>
      <c r="BB570" s="762"/>
      <c r="BC570" s="762"/>
      <c r="BD570" s="760"/>
      <c r="BE570" s="761"/>
      <c r="BF570" s="762"/>
      <c r="BG570" s="762"/>
      <c r="BH570" s="762"/>
      <c r="BI570" s="760"/>
      <c r="BJ570" s="760"/>
      <c r="BK570" s="760"/>
      <c r="BL570" s="760"/>
      <c r="BM570" s="763"/>
      <c r="BN570" s="760"/>
      <c r="BO570" s="760"/>
      <c r="BP570" s="760"/>
    </row>
    <row r="571" spans="38:68" ht="18" customHeight="1">
      <c r="AL571" s="759"/>
      <c r="AM571" s="759"/>
      <c r="AN571" s="760"/>
      <c r="AO571" s="760"/>
      <c r="AP571" s="760"/>
      <c r="AQ571" s="760"/>
      <c r="AR571" s="760"/>
      <c r="AS571" s="760"/>
      <c r="AT571" s="760"/>
      <c r="AU571" s="761"/>
      <c r="AV571" s="762"/>
      <c r="AW571" s="762"/>
      <c r="AX571" s="762"/>
      <c r="AY571" s="760"/>
      <c r="AZ571" s="760"/>
      <c r="BA571" s="760"/>
      <c r="BB571" s="762"/>
      <c r="BC571" s="762"/>
      <c r="BD571" s="760"/>
      <c r="BE571" s="761"/>
      <c r="BF571" s="762"/>
      <c r="BG571" s="762"/>
      <c r="BH571" s="762"/>
      <c r="BI571" s="760"/>
      <c r="BJ571" s="760"/>
      <c r="BK571" s="760"/>
      <c r="BL571" s="760"/>
      <c r="BM571" s="763"/>
      <c r="BN571" s="760"/>
      <c r="BO571" s="760"/>
      <c r="BP571" s="760"/>
    </row>
    <row r="572" spans="38:68" ht="18" customHeight="1">
      <c r="AL572" s="759"/>
      <c r="AM572" s="759"/>
      <c r="AN572" s="760"/>
      <c r="AO572" s="760"/>
      <c r="AP572" s="760"/>
      <c r="AQ572" s="760"/>
      <c r="AR572" s="760"/>
      <c r="AS572" s="760"/>
      <c r="AT572" s="760"/>
      <c r="AU572" s="761"/>
      <c r="AV572" s="762"/>
      <c r="AW572" s="762"/>
      <c r="AX572" s="762"/>
      <c r="AY572" s="760"/>
      <c r="AZ572" s="760"/>
      <c r="BA572" s="760"/>
      <c r="BB572" s="762"/>
      <c r="BC572" s="762"/>
      <c r="BD572" s="760"/>
      <c r="BE572" s="761"/>
      <c r="BF572" s="762"/>
      <c r="BG572" s="762"/>
      <c r="BH572" s="762"/>
      <c r="BI572" s="760"/>
      <c r="BJ572" s="760"/>
      <c r="BK572" s="760"/>
      <c r="BL572" s="760"/>
      <c r="BM572" s="763"/>
      <c r="BN572" s="760"/>
      <c r="BO572" s="760"/>
      <c r="BP572" s="760"/>
    </row>
    <row r="573" spans="38:68" ht="18" customHeight="1">
      <c r="AL573" s="759"/>
      <c r="AM573" s="759"/>
      <c r="AN573" s="760"/>
      <c r="AO573" s="760"/>
      <c r="AP573" s="760"/>
      <c r="AQ573" s="760"/>
      <c r="AR573" s="760"/>
      <c r="AS573" s="760"/>
      <c r="AT573" s="760"/>
      <c r="AU573" s="761"/>
      <c r="AV573" s="762"/>
      <c r="AW573" s="762"/>
      <c r="AX573" s="762"/>
      <c r="AY573" s="760"/>
      <c r="AZ573" s="760"/>
      <c r="BA573" s="760"/>
      <c r="BB573" s="762"/>
      <c r="BC573" s="762"/>
      <c r="BD573" s="760"/>
      <c r="BE573" s="761"/>
      <c r="BF573" s="762"/>
      <c r="BG573" s="762"/>
      <c r="BH573" s="762"/>
      <c r="BI573" s="760"/>
      <c r="BJ573" s="760"/>
      <c r="BK573" s="760"/>
      <c r="BL573" s="760"/>
      <c r="BM573" s="763"/>
      <c r="BN573" s="760"/>
      <c r="BO573" s="760"/>
      <c r="BP573" s="760"/>
    </row>
    <row r="574" spans="38:68" ht="18" customHeight="1">
      <c r="AL574" s="759"/>
      <c r="AM574" s="759"/>
      <c r="AN574" s="760"/>
      <c r="AO574" s="760"/>
      <c r="AP574" s="760"/>
      <c r="AQ574" s="760"/>
      <c r="AR574" s="760"/>
      <c r="AS574" s="760"/>
      <c r="AT574" s="760"/>
      <c r="AU574" s="761"/>
      <c r="AV574" s="762"/>
      <c r="AW574" s="762"/>
      <c r="AX574" s="762"/>
      <c r="AY574" s="760"/>
      <c r="AZ574" s="760"/>
      <c r="BA574" s="760"/>
      <c r="BB574" s="762"/>
      <c r="BC574" s="762"/>
      <c r="BD574" s="760"/>
      <c r="BE574" s="761"/>
      <c r="BF574" s="762"/>
      <c r="BG574" s="762"/>
      <c r="BH574" s="762"/>
      <c r="BI574" s="760"/>
      <c r="BJ574" s="760"/>
      <c r="BK574" s="760"/>
      <c r="BL574" s="760"/>
      <c r="BM574" s="763"/>
      <c r="BN574" s="760"/>
      <c r="BO574" s="760"/>
      <c r="BP574" s="760"/>
    </row>
    <row r="575" spans="38:68" ht="18" customHeight="1">
      <c r="AL575" s="759"/>
      <c r="AM575" s="759"/>
      <c r="AN575" s="760"/>
      <c r="AO575" s="760"/>
      <c r="AP575" s="760"/>
      <c r="AQ575" s="760"/>
      <c r="AR575" s="760"/>
      <c r="AS575" s="760"/>
      <c r="AT575" s="760"/>
      <c r="AU575" s="761"/>
      <c r="AV575" s="762"/>
      <c r="AW575" s="762"/>
      <c r="AX575" s="762"/>
      <c r="AY575" s="760"/>
      <c r="AZ575" s="760"/>
      <c r="BA575" s="760"/>
      <c r="BB575" s="762"/>
      <c r="BC575" s="762"/>
      <c r="BD575" s="760"/>
      <c r="BE575" s="761"/>
      <c r="BF575" s="762"/>
      <c r="BG575" s="762"/>
      <c r="BH575" s="762"/>
      <c r="BI575" s="760"/>
      <c r="BJ575" s="760"/>
      <c r="BK575" s="760"/>
      <c r="BL575" s="760"/>
      <c r="BM575" s="763"/>
      <c r="BN575" s="760"/>
      <c r="BO575" s="760"/>
      <c r="BP575" s="760"/>
    </row>
    <row r="576" spans="38:68" ht="18" customHeight="1">
      <c r="AL576" s="759"/>
      <c r="AM576" s="759"/>
      <c r="AN576" s="760"/>
      <c r="AO576" s="760"/>
      <c r="AP576" s="760"/>
      <c r="AQ576" s="760"/>
      <c r="AR576" s="760"/>
      <c r="AS576" s="760"/>
      <c r="AT576" s="760"/>
      <c r="AU576" s="761"/>
      <c r="AV576" s="762"/>
      <c r="AW576" s="762"/>
      <c r="AX576" s="762"/>
      <c r="AY576" s="760"/>
      <c r="AZ576" s="760"/>
      <c r="BA576" s="760"/>
      <c r="BB576" s="762"/>
      <c r="BC576" s="762"/>
      <c r="BD576" s="760"/>
      <c r="BE576" s="761"/>
      <c r="BF576" s="762"/>
      <c r="BG576" s="762"/>
      <c r="BH576" s="762"/>
      <c r="BI576" s="760"/>
      <c r="BJ576" s="760"/>
      <c r="BK576" s="760"/>
      <c r="BL576" s="760"/>
      <c r="BM576" s="763"/>
      <c r="BN576" s="760"/>
      <c r="BO576" s="760"/>
      <c r="BP576" s="760"/>
    </row>
    <row r="577" spans="38:68" ht="18" customHeight="1">
      <c r="AL577" s="759"/>
      <c r="AM577" s="759"/>
      <c r="AN577" s="760"/>
      <c r="AO577" s="760"/>
      <c r="AP577" s="760"/>
      <c r="AQ577" s="760"/>
      <c r="AR577" s="760"/>
      <c r="AS577" s="760"/>
      <c r="AT577" s="760"/>
      <c r="AU577" s="761"/>
      <c r="AV577" s="762"/>
      <c r="AW577" s="762"/>
      <c r="AX577" s="762"/>
      <c r="AY577" s="760"/>
      <c r="AZ577" s="760"/>
      <c r="BA577" s="760"/>
      <c r="BB577" s="762"/>
      <c r="BC577" s="762"/>
      <c r="BD577" s="760"/>
      <c r="BE577" s="761"/>
      <c r="BF577" s="762"/>
      <c r="BG577" s="762"/>
      <c r="BH577" s="762"/>
      <c r="BI577" s="760"/>
      <c r="BJ577" s="760"/>
      <c r="BK577" s="760"/>
      <c r="BL577" s="760"/>
      <c r="BM577" s="763"/>
      <c r="BN577" s="760"/>
      <c r="BO577" s="760"/>
      <c r="BP577" s="760"/>
    </row>
    <row r="578" spans="38:68" ht="18" customHeight="1">
      <c r="AL578" s="759"/>
      <c r="AM578" s="759"/>
      <c r="AN578" s="760"/>
      <c r="AO578" s="760"/>
      <c r="AP578" s="760"/>
      <c r="AQ578" s="760"/>
      <c r="AR578" s="760"/>
      <c r="AS578" s="760"/>
      <c r="AT578" s="760"/>
      <c r="AU578" s="761"/>
      <c r="AV578" s="762"/>
      <c r="AW578" s="762"/>
      <c r="AX578" s="762"/>
      <c r="AY578" s="760"/>
      <c r="AZ578" s="760"/>
      <c r="BA578" s="760"/>
      <c r="BB578" s="762"/>
      <c r="BC578" s="762"/>
      <c r="BD578" s="760"/>
      <c r="BE578" s="761"/>
      <c r="BF578" s="762"/>
      <c r="BG578" s="762"/>
      <c r="BH578" s="762"/>
      <c r="BI578" s="760"/>
      <c r="BJ578" s="760"/>
      <c r="BK578" s="760"/>
      <c r="BL578" s="760"/>
      <c r="BM578" s="763"/>
      <c r="BN578" s="760"/>
      <c r="BO578" s="760"/>
      <c r="BP578" s="760"/>
    </row>
    <row r="579" spans="38:68" ht="18" customHeight="1">
      <c r="AL579" s="759"/>
      <c r="AM579" s="759"/>
      <c r="AN579" s="760"/>
      <c r="AO579" s="760"/>
      <c r="AP579" s="760"/>
      <c r="AQ579" s="760"/>
      <c r="AR579" s="760"/>
      <c r="AS579" s="760"/>
      <c r="AT579" s="760"/>
      <c r="AU579" s="761"/>
      <c r="AV579" s="762"/>
      <c r="AW579" s="762"/>
      <c r="AX579" s="762"/>
      <c r="AY579" s="760"/>
      <c r="AZ579" s="760"/>
      <c r="BA579" s="760"/>
      <c r="BB579" s="762"/>
      <c r="BC579" s="762"/>
      <c r="BD579" s="760"/>
      <c r="BE579" s="761"/>
      <c r="BF579" s="762"/>
      <c r="BG579" s="762"/>
      <c r="BH579" s="762"/>
      <c r="BI579" s="760"/>
      <c r="BJ579" s="760"/>
      <c r="BK579" s="760"/>
      <c r="BL579" s="760"/>
      <c r="BM579" s="763"/>
      <c r="BN579" s="760"/>
      <c r="BO579" s="760"/>
      <c r="BP579" s="760"/>
    </row>
    <row r="580" spans="38:68" ht="18" customHeight="1">
      <c r="AL580" s="759"/>
      <c r="AM580" s="759"/>
      <c r="AN580" s="760"/>
      <c r="AO580" s="760"/>
      <c r="AP580" s="760"/>
      <c r="AQ580" s="760"/>
      <c r="AR580" s="760"/>
      <c r="AS580" s="760"/>
      <c r="AT580" s="760"/>
      <c r="AU580" s="761"/>
      <c r="AV580" s="762"/>
      <c r="AW580" s="762"/>
      <c r="AX580" s="762"/>
      <c r="AY580" s="760"/>
      <c r="AZ580" s="760"/>
      <c r="BA580" s="760"/>
      <c r="BB580" s="762"/>
      <c r="BC580" s="762"/>
      <c r="BD580" s="760"/>
      <c r="BE580" s="761"/>
      <c r="BF580" s="762"/>
      <c r="BG580" s="762"/>
      <c r="BH580" s="762"/>
      <c r="BI580" s="760"/>
      <c r="BJ580" s="760"/>
      <c r="BK580" s="760"/>
      <c r="BL580" s="760"/>
      <c r="BM580" s="763"/>
      <c r="BN580" s="760"/>
      <c r="BO580" s="760"/>
      <c r="BP580" s="760"/>
    </row>
    <row r="581" spans="38:68" ht="18" customHeight="1">
      <c r="AL581" s="759"/>
      <c r="AM581" s="759"/>
      <c r="AN581" s="760"/>
      <c r="AO581" s="760"/>
      <c r="AP581" s="760"/>
      <c r="AQ581" s="760"/>
      <c r="AR581" s="760"/>
      <c r="AS581" s="760"/>
      <c r="AT581" s="760"/>
      <c r="AU581" s="761"/>
      <c r="AV581" s="762"/>
      <c r="AW581" s="762"/>
      <c r="AX581" s="762"/>
      <c r="AY581" s="760"/>
      <c r="AZ581" s="760"/>
      <c r="BA581" s="760"/>
      <c r="BB581" s="762"/>
      <c r="BC581" s="762"/>
      <c r="BD581" s="760"/>
      <c r="BE581" s="761"/>
      <c r="BF581" s="762"/>
      <c r="BG581" s="762"/>
      <c r="BH581" s="762"/>
      <c r="BI581" s="760"/>
      <c r="BJ581" s="760"/>
      <c r="BK581" s="760"/>
      <c r="BL581" s="760"/>
      <c r="BM581" s="763"/>
      <c r="BN581" s="760"/>
      <c r="BO581" s="760"/>
      <c r="BP581" s="760"/>
    </row>
    <row r="582" spans="38:68" ht="18" customHeight="1">
      <c r="AL582" s="759"/>
      <c r="AM582" s="759"/>
      <c r="AN582" s="760"/>
      <c r="AO582" s="760"/>
      <c r="AP582" s="760"/>
      <c r="AQ582" s="760"/>
      <c r="AR582" s="760"/>
      <c r="AS582" s="760"/>
      <c r="AT582" s="760"/>
      <c r="AU582" s="761"/>
      <c r="AV582" s="762"/>
      <c r="AW582" s="762"/>
      <c r="AX582" s="762"/>
      <c r="AY582" s="760"/>
      <c r="AZ582" s="760"/>
      <c r="BA582" s="760"/>
      <c r="BB582" s="762"/>
      <c r="BC582" s="762"/>
      <c r="BD582" s="760"/>
      <c r="BE582" s="761"/>
      <c r="BF582" s="762"/>
      <c r="BG582" s="762"/>
      <c r="BH582" s="762"/>
      <c r="BI582" s="760"/>
      <c r="BJ582" s="760"/>
      <c r="BK582" s="760"/>
      <c r="BL582" s="760"/>
      <c r="BM582" s="763"/>
      <c r="BN582" s="760"/>
      <c r="BO582" s="760"/>
      <c r="BP582" s="760"/>
    </row>
  </sheetData>
  <mergeCells count="1706">
    <mergeCell ref="A356:F356"/>
    <mergeCell ref="G356:AK356"/>
    <mergeCell ref="A357:F357"/>
    <mergeCell ref="G358:AK358"/>
    <mergeCell ref="A359:A412"/>
    <mergeCell ref="B359:B412"/>
    <mergeCell ref="A413:F413"/>
    <mergeCell ref="G413:AK413"/>
    <mergeCell ref="A414:F414"/>
    <mergeCell ref="G415:AK415"/>
    <mergeCell ref="A416:A441"/>
    <mergeCell ref="B416:B441"/>
    <mergeCell ref="A322:A355"/>
    <mergeCell ref="B322:B355"/>
    <mergeCell ref="G88:M88"/>
    <mergeCell ref="O88:Q88"/>
    <mergeCell ref="B96:B128"/>
    <mergeCell ref="A87:A128"/>
    <mergeCell ref="A129:F129"/>
    <mergeCell ref="G129:AK129"/>
    <mergeCell ref="A130:F130"/>
    <mergeCell ref="G131:AK131"/>
    <mergeCell ref="A132:A154"/>
    <mergeCell ref="B132:B154"/>
    <mergeCell ref="X88:AA88"/>
    <mergeCell ref="AH88:AK88"/>
    <mergeCell ref="G89:M89"/>
    <mergeCell ref="O89:Q89"/>
    <mergeCell ref="X89:AA89"/>
    <mergeCell ref="AH89:AK89"/>
    <mergeCell ref="B87:B95"/>
    <mergeCell ref="C88:C91"/>
    <mergeCell ref="AH12:AK12"/>
    <mergeCell ref="G13:M13"/>
    <mergeCell ref="O13:Q13"/>
    <mergeCell ref="Y13:AA13"/>
    <mergeCell ref="AH13:AK13"/>
    <mergeCell ref="G10:M10"/>
    <mergeCell ref="O10:Q10"/>
    <mergeCell ref="Y10:AA10"/>
    <mergeCell ref="AH10:AK10"/>
    <mergeCell ref="G11:M11"/>
    <mergeCell ref="O11:Q11"/>
    <mergeCell ref="Y11:AA11"/>
    <mergeCell ref="AH11:AK11"/>
    <mergeCell ref="G21:M21"/>
    <mergeCell ref="A1:F1"/>
    <mergeCell ref="G1:AK1"/>
    <mergeCell ref="A2:F2"/>
    <mergeCell ref="G3:AK3"/>
    <mergeCell ref="A4:C4"/>
    <mergeCell ref="G4:AK4"/>
    <mergeCell ref="AC7:AK7"/>
    <mergeCell ref="G8:M8"/>
    <mergeCell ref="O8:Q8"/>
    <mergeCell ref="Y8:AA8"/>
    <mergeCell ref="AH8:AK8"/>
    <mergeCell ref="G9:M9"/>
    <mergeCell ref="O9:Q9"/>
    <mergeCell ref="Y9:AA9"/>
    <mergeCell ref="AH9:AK9"/>
    <mergeCell ref="B5:C5"/>
    <mergeCell ref="G5:AK5"/>
    <mergeCell ref="G6:AK6"/>
    <mergeCell ref="C7:C35"/>
    <mergeCell ref="D7:D35"/>
    <mergeCell ref="E7:E35"/>
    <mergeCell ref="F7:F35"/>
    <mergeCell ref="G7:O7"/>
    <mergeCell ref="G14:M14"/>
    <mergeCell ref="O14:Q14"/>
    <mergeCell ref="Y14:AA14"/>
    <mergeCell ref="AH14:AK14"/>
    <mergeCell ref="G15:M15"/>
    <mergeCell ref="O15:Q15"/>
    <mergeCell ref="Y15:AA15"/>
    <mergeCell ref="AH15:AK15"/>
    <mergeCell ref="O12:Q12"/>
    <mergeCell ref="O21:Q21"/>
    <mergeCell ref="Y21:AA21"/>
    <mergeCell ref="AH21:AK21"/>
    <mergeCell ref="G22:M22"/>
    <mergeCell ref="O22:Q22"/>
    <mergeCell ref="Y22:AA22"/>
    <mergeCell ref="AH22:AK22"/>
    <mergeCell ref="G18:M18"/>
    <mergeCell ref="O18:Q18"/>
    <mergeCell ref="Y18:AA18"/>
    <mergeCell ref="AH18:AK18"/>
    <mergeCell ref="G19:M19"/>
    <mergeCell ref="O19:Q19"/>
    <mergeCell ref="Y19:AA19"/>
    <mergeCell ref="AH19:AK19"/>
    <mergeCell ref="G16:M16"/>
    <mergeCell ref="O16:Q16"/>
    <mergeCell ref="Y16:AA16"/>
    <mergeCell ref="AH16:AK16"/>
    <mergeCell ref="G17:M17"/>
    <mergeCell ref="O17:Q17"/>
    <mergeCell ref="Y17:AA17"/>
    <mergeCell ref="AH17:AK17"/>
    <mergeCell ref="G20:M20"/>
    <mergeCell ref="O20:Q20"/>
    <mergeCell ref="Y20:AA20"/>
    <mergeCell ref="AH20:AK20"/>
    <mergeCell ref="G27:M27"/>
    <mergeCell ref="O27:Q27"/>
    <mergeCell ref="Y27:AA27"/>
    <mergeCell ref="AH27:AK27"/>
    <mergeCell ref="G28:M28"/>
    <mergeCell ref="O28:Q28"/>
    <mergeCell ref="Y28:AA28"/>
    <mergeCell ref="AH28:AK28"/>
    <mergeCell ref="G25:M25"/>
    <mergeCell ref="O25:Q25"/>
    <mergeCell ref="Y25:AA25"/>
    <mergeCell ref="AH25:AK25"/>
    <mergeCell ref="G26:M26"/>
    <mergeCell ref="O26:Q26"/>
    <mergeCell ref="Y26:AA26"/>
    <mergeCell ref="AH26:AK26"/>
    <mergeCell ref="G23:M23"/>
    <mergeCell ref="O23:Q23"/>
    <mergeCell ref="Y23:AA23"/>
    <mergeCell ref="AH23:AK23"/>
    <mergeCell ref="G24:M24"/>
    <mergeCell ref="O24:Q24"/>
    <mergeCell ref="Y24:AA24"/>
    <mergeCell ref="AH24:AK24"/>
    <mergeCell ref="G33:M33"/>
    <mergeCell ref="O33:Q33"/>
    <mergeCell ref="Y33:AA33"/>
    <mergeCell ref="AH33:AK33"/>
    <mergeCell ref="G34:M34"/>
    <mergeCell ref="O34:Q34"/>
    <mergeCell ref="Y34:AA34"/>
    <mergeCell ref="AH34:AK34"/>
    <mergeCell ref="G31:M31"/>
    <mergeCell ref="O31:Q31"/>
    <mergeCell ref="Y31:AA31"/>
    <mergeCell ref="AH31:AK31"/>
    <mergeCell ref="G32:M32"/>
    <mergeCell ref="O32:Q32"/>
    <mergeCell ref="Y32:AA32"/>
    <mergeCell ref="AH32:AK32"/>
    <mergeCell ref="G29:M29"/>
    <mergeCell ref="O29:Q29"/>
    <mergeCell ref="Y29:AA29"/>
    <mergeCell ref="AH29:AK29"/>
    <mergeCell ref="G30:M30"/>
    <mergeCell ref="O30:Q30"/>
    <mergeCell ref="Y30:AA30"/>
    <mergeCell ref="AH30:AK30"/>
    <mergeCell ref="G40:O40"/>
    <mergeCell ref="AH40:AK40"/>
    <mergeCell ref="G41:M41"/>
    <mergeCell ref="O41:Q41"/>
    <mergeCell ref="Y41:AA41"/>
    <mergeCell ref="AH41:AK41"/>
    <mergeCell ref="Y37:AA37"/>
    <mergeCell ref="AH37:AK37"/>
    <mergeCell ref="G38:O38"/>
    <mergeCell ref="AG38:AK38"/>
    <mergeCell ref="G39:M39"/>
    <mergeCell ref="O39:Q39"/>
    <mergeCell ref="Y39:AA39"/>
    <mergeCell ref="AH39:AK39"/>
    <mergeCell ref="G35:M35"/>
    <mergeCell ref="AG35:AK35"/>
    <mergeCell ref="C36:C54"/>
    <mergeCell ref="D36:D54"/>
    <mergeCell ref="E36:E54"/>
    <mergeCell ref="F36:F54"/>
    <mergeCell ref="G36:O36"/>
    <mergeCell ref="AG36:AK36"/>
    <mergeCell ref="G37:M37"/>
    <mergeCell ref="O37:Q37"/>
    <mergeCell ref="G46:M46"/>
    <mergeCell ref="O46:Q46"/>
    <mergeCell ref="Y46:AA46"/>
    <mergeCell ref="AH46:AK46"/>
    <mergeCell ref="G47:M47"/>
    <mergeCell ref="O47:Q47"/>
    <mergeCell ref="Y47:AA47"/>
    <mergeCell ref="AH47:AK47"/>
    <mergeCell ref="G44:M44"/>
    <mergeCell ref="O44:Q44"/>
    <mergeCell ref="Y44:AA44"/>
    <mergeCell ref="AH44:AK44"/>
    <mergeCell ref="G45:M45"/>
    <mergeCell ref="O45:Q45"/>
    <mergeCell ref="Y45:AA45"/>
    <mergeCell ref="AH45:AK45"/>
    <mergeCell ref="G42:M42"/>
    <mergeCell ref="O42:Q42"/>
    <mergeCell ref="Y42:AA42"/>
    <mergeCell ref="AH42:AK42"/>
    <mergeCell ref="G43:M43"/>
    <mergeCell ref="O43:Q43"/>
    <mergeCell ref="Y43:AA43"/>
    <mergeCell ref="AH43:AK43"/>
    <mergeCell ref="G53:M53"/>
    <mergeCell ref="O53:Q53"/>
    <mergeCell ref="Y53:AA53"/>
    <mergeCell ref="AH53:AK53"/>
    <mergeCell ref="Y48:AA48"/>
    <mergeCell ref="AH48:AK48"/>
    <mergeCell ref="G54:M54"/>
    <mergeCell ref="AG54:AK54"/>
    <mergeCell ref="G51:M51"/>
    <mergeCell ref="O51:Q51"/>
    <mergeCell ref="Y51:AA51"/>
    <mergeCell ref="AH51:AK51"/>
    <mergeCell ref="G52:M52"/>
    <mergeCell ref="O52:Q52"/>
    <mergeCell ref="Y52:AA52"/>
    <mergeCell ref="AH52:AK52"/>
    <mergeCell ref="G49:M49"/>
    <mergeCell ref="O49:Q49"/>
    <mergeCell ref="Y49:AA49"/>
    <mergeCell ref="AH49:AK49"/>
    <mergeCell ref="G50:M50"/>
    <mergeCell ref="O50:Q50"/>
    <mergeCell ref="Y50:AA50"/>
    <mergeCell ref="AH50:AK50"/>
    <mergeCell ref="O57:Q57"/>
    <mergeCell ref="X57:AA57"/>
    <mergeCell ref="AH57:AK57"/>
    <mergeCell ref="G58:M58"/>
    <mergeCell ref="AH58:AK58"/>
    <mergeCell ref="C62:C85"/>
    <mergeCell ref="D62:D86"/>
    <mergeCell ref="E62:E86"/>
    <mergeCell ref="F62:F86"/>
    <mergeCell ref="G62:M62"/>
    <mergeCell ref="X55:AA55"/>
    <mergeCell ref="AH55:AK55"/>
    <mergeCell ref="G56:M56"/>
    <mergeCell ref="X56:AA56"/>
    <mergeCell ref="AH56:AK56"/>
    <mergeCell ref="C57:C58"/>
    <mergeCell ref="D57:D58"/>
    <mergeCell ref="E57:E58"/>
    <mergeCell ref="F57:F58"/>
    <mergeCell ref="G57:M57"/>
    <mergeCell ref="C55:C56"/>
    <mergeCell ref="D55:D56"/>
    <mergeCell ref="E55:E56"/>
    <mergeCell ref="F55:F56"/>
    <mergeCell ref="G55:M55"/>
    <mergeCell ref="O55:Q55"/>
    <mergeCell ref="G67:M67"/>
    <mergeCell ref="O67:Q67"/>
    <mergeCell ref="Y67:AA67"/>
    <mergeCell ref="AH67:AK67"/>
    <mergeCell ref="G68:M68"/>
    <mergeCell ref="O68:Q68"/>
    <mergeCell ref="Y68:AA68"/>
    <mergeCell ref="AH68:AK68"/>
    <mergeCell ref="G65:M65"/>
    <mergeCell ref="O65:Q65"/>
    <mergeCell ref="Y65:AA65"/>
    <mergeCell ref="AH65:AK65"/>
    <mergeCell ref="G66:M66"/>
    <mergeCell ref="AH66:AK66"/>
    <mergeCell ref="AH62:AK62"/>
    <mergeCell ref="G63:M63"/>
    <mergeCell ref="O63:Q63"/>
    <mergeCell ref="Y63:AA63"/>
    <mergeCell ref="AH63:AK63"/>
    <mergeCell ref="G64:M64"/>
    <mergeCell ref="AH64:AK64"/>
    <mergeCell ref="G73:M73"/>
    <mergeCell ref="O73:Q73"/>
    <mergeCell ref="Y73:AA73"/>
    <mergeCell ref="AH73:AK73"/>
    <mergeCell ref="G74:M74"/>
    <mergeCell ref="O74:Q74"/>
    <mergeCell ref="Y74:AA74"/>
    <mergeCell ref="AH74:AK74"/>
    <mergeCell ref="G71:M71"/>
    <mergeCell ref="O71:Q71"/>
    <mergeCell ref="Y71:AA71"/>
    <mergeCell ref="AH71:AK71"/>
    <mergeCell ref="G72:M72"/>
    <mergeCell ref="O72:Q72"/>
    <mergeCell ref="Y72:AA72"/>
    <mergeCell ref="AH72:AK72"/>
    <mergeCell ref="G69:M69"/>
    <mergeCell ref="O69:Q69"/>
    <mergeCell ref="Y69:AA69"/>
    <mergeCell ref="AH69:AK69"/>
    <mergeCell ref="G70:M70"/>
    <mergeCell ref="O70:Q70"/>
    <mergeCell ref="Y70:AA70"/>
    <mergeCell ref="AH70:AK70"/>
    <mergeCell ref="G79:M79"/>
    <mergeCell ref="O79:Q79"/>
    <mergeCell ref="Y79:AA79"/>
    <mergeCell ref="AH79:AK79"/>
    <mergeCell ref="G80:M80"/>
    <mergeCell ref="O80:Q80"/>
    <mergeCell ref="Y80:AA80"/>
    <mergeCell ref="AH80:AK80"/>
    <mergeCell ref="G77:M77"/>
    <mergeCell ref="O77:Q77"/>
    <mergeCell ref="Y77:AA77"/>
    <mergeCell ref="AH77:AK77"/>
    <mergeCell ref="G78:M78"/>
    <mergeCell ref="O78:Q78"/>
    <mergeCell ref="Y78:AA78"/>
    <mergeCell ref="AH78:AK78"/>
    <mergeCell ref="G75:M75"/>
    <mergeCell ref="O75:Q75"/>
    <mergeCell ref="Y75:AA75"/>
    <mergeCell ref="AH75:AK75"/>
    <mergeCell ref="G76:M76"/>
    <mergeCell ref="O76:Q76"/>
    <mergeCell ref="Y76:AA76"/>
    <mergeCell ref="AH76:AK76"/>
    <mergeCell ref="G85:M85"/>
    <mergeCell ref="O85:Q85"/>
    <mergeCell ref="Y85:AA85"/>
    <mergeCell ref="AH85:AK85"/>
    <mergeCell ref="G86:M86"/>
    <mergeCell ref="AH86:AK86"/>
    <mergeCell ref="G83:M83"/>
    <mergeCell ref="O83:Q83"/>
    <mergeCell ref="Y83:AA83"/>
    <mergeCell ref="AH83:AK83"/>
    <mergeCell ref="G84:M84"/>
    <mergeCell ref="O84:Q84"/>
    <mergeCell ref="Y84:AA84"/>
    <mergeCell ref="AH84:AK84"/>
    <mergeCell ref="G81:M81"/>
    <mergeCell ref="O81:Q81"/>
    <mergeCell ref="Y81:AA81"/>
    <mergeCell ref="AH81:AK81"/>
    <mergeCell ref="G82:M82"/>
    <mergeCell ref="O82:Q82"/>
    <mergeCell ref="Y82:AA82"/>
    <mergeCell ref="AH82:AK82"/>
    <mergeCell ref="D88:D91"/>
    <mergeCell ref="E88:E91"/>
    <mergeCell ref="F88:F91"/>
    <mergeCell ref="X92:AA92"/>
    <mergeCell ref="AH92:AK92"/>
    <mergeCell ref="G93:M93"/>
    <mergeCell ref="O93:Q93"/>
    <mergeCell ref="X93:AA93"/>
    <mergeCell ref="AH93:AK93"/>
    <mergeCell ref="C92:C95"/>
    <mergeCell ref="D92:D95"/>
    <mergeCell ref="E92:E95"/>
    <mergeCell ref="F92:F95"/>
    <mergeCell ref="G92:M92"/>
    <mergeCell ref="O92:Q92"/>
    <mergeCell ref="G94:M94"/>
    <mergeCell ref="O94:Q94"/>
    <mergeCell ref="G90:M90"/>
    <mergeCell ref="O90:Q90"/>
    <mergeCell ref="X90:AA90"/>
    <mergeCell ref="AH90:AK90"/>
    <mergeCell ref="G91:M91"/>
    <mergeCell ref="AH91:AK91"/>
    <mergeCell ref="O97:Q97"/>
    <mergeCell ref="Y97:AA97"/>
    <mergeCell ref="AH97:AK97"/>
    <mergeCell ref="G98:M98"/>
    <mergeCell ref="O98:Q98"/>
    <mergeCell ref="Y98:AA98"/>
    <mergeCell ref="AH98:AK98"/>
    <mergeCell ref="X94:AA94"/>
    <mergeCell ref="AH94:AK94"/>
    <mergeCell ref="G95:M95"/>
    <mergeCell ref="AH95:AK95"/>
    <mergeCell ref="C97:C99"/>
    <mergeCell ref="D97:D99"/>
    <mergeCell ref="E97:E99"/>
    <mergeCell ref="F97:F99"/>
    <mergeCell ref="G97:M97"/>
    <mergeCell ref="G104:M104"/>
    <mergeCell ref="O104:Q104"/>
    <mergeCell ref="AH104:AK104"/>
    <mergeCell ref="G105:M105"/>
    <mergeCell ref="O105:Q105"/>
    <mergeCell ref="AH105:AK105"/>
    <mergeCell ref="O101:Q101"/>
    <mergeCell ref="AH101:AK101"/>
    <mergeCell ref="G102:M102"/>
    <mergeCell ref="O102:Q102"/>
    <mergeCell ref="AH102:AK102"/>
    <mergeCell ref="G103:M103"/>
    <mergeCell ref="O103:Q103"/>
    <mergeCell ref="AH103:AK103"/>
    <mergeCell ref="G99:M99"/>
    <mergeCell ref="AG99:AK99"/>
    <mergeCell ref="C100:C128"/>
    <mergeCell ref="D100:D128"/>
    <mergeCell ref="E100:E128"/>
    <mergeCell ref="F100:F128"/>
    <mergeCell ref="G100:M100"/>
    <mergeCell ref="O100:Q100"/>
    <mergeCell ref="AH100:AK100"/>
    <mergeCell ref="G101:M101"/>
    <mergeCell ref="G110:M110"/>
    <mergeCell ref="O110:Q110"/>
    <mergeCell ref="AH110:AK110"/>
    <mergeCell ref="G111:M111"/>
    <mergeCell ref="O111:Q111"/>
    <mergeCell ref="AH111:AK111"/>
    <mergeCell ref="G108:M108"/>
    <mergeCell ref="O108:Q108"/>
    <mergeCell ref="AH108:AK108"/>
    <mergeCell ref="G109:M109"/>
    <mergeCell ref="O109:Q109"/>
    <mergeCell ref="AH109:AK109"/>
    <mergeCell ref="G106:M106"/>
    <mergeCell ref="O106:Q106"/>
    <mergeCell ref="AH106:AK106"/>
    <mergeCell ref="G107:M107"/>
    <mergeCell ref="O107:Q107"/>
    <mergeCell ref="AH107:AK107"/>
    <mergeCell ref="G116:M116"/>
    <mergeCell ref="O116:Q116"/>
    <mergeCell ref="AH116:AK116"/>
    <mergeCell ref="G117:M117"/>
    <mergeCell ref="O117:Q117"/>
    <mergeCell ref="AH117:AK117"/>
    <mergeCell ref="G114:M114"/>
    <mergeCell ref="O114:Q114"/>
    <mergeCell ref="Y114:AA114"/>
    <mergeCell ref="AH114:AK114"/>
    <mergeCell ref="G115:M115"/>
    <mergeCell ref="O115:Q115"/>
    <mergeCell ref="Y115:AA115"/>
    <mergeCell ref="AH115:AK115"/>
    <mergeCell ref="G112:M112"/>
    <mergeCell ref="O112:Q112"/>
    <mergeCell ref="AH112:AK112"/>
    <mergeCell ref="G113:M113"/>
    <mergeCell ref="O113:Q113"/>
    <mergeCell ref="AH113:AK113"/>
    <mergeCell ref="G122:M122"/>
    <mergeCell ref="O122:Q122"/>
    <mergeCell ref="AH122:AK122"/>
    <mergeCell ref="G123:M123"/>
    <mergeCell ref="O123:Q123"/>
    <mergeCell ref="AH123:AK123"/>
    <mergeCell ref="G120:M120"/>
    <mergeCell ref="O120:Q120"/>
    <mergeCell ref="AH120:AK120"/>
    <mergeCell ref="G121:M121"/>
    <mergeCell ref="O121:Q121"/>
    <mergeCell ref="AH121:AK121"/>
    <mergeCell ref="G118:M118"/>
    <mergeCell ref="O118:Q118"/>
    <mergeCell ref="AH118:AK118"/>
    <mergeCell ref="G119:M119"/>
    <mergeCell ref="O119:Q119"/>
    <mergeCell ref="AH119:AK119"/>
    <mergeCell ref="G128:M128"/>
    <mergeCell ref="AG128:AK128"/>
    <mergeCell ref="C132:C138"/>
    <mergeCell ref="D132:D138"/>
    <mergeCell ref="E132:E138"/>
    <mergeCell ref="F132:F138"/>
    <mergeCell ref="G132:M132"/>
    <mergeCell ref="O132:Q132"/>
    <mergeCell ref="X132:AA132"/>
    <mergeCell ref="AH132:AK132"/>
    <mergeCell ref="G126:M126"/>
    <mergeCell ref="O126:Q126"/>
    <mergeCell ref="AH126:AK126"/>
    <mergeCell ref="G127:M127"/>
    <mergeCell ref="O127:Q127"/>
    <mergeCell ref="AH127:AK127"/>
    <mergeCell ref="G124:M124"/>
    <mergeCell ref="O124:Q124"/>
    <mergeCell ref="AH124:AK124"/>
    <mergeCell ref="G125:M125"/>
    <mergeCell ref="O125:Q125"/>
    <mergeCell ref="AH125:AK125"/>
    <mergeCell ref="C139:C154"/>
    <mergeCell ref="D139:D154"/>
    <mergeCell ref="E139:E154"/>
    <mergeCell ref="F139:F154"/>
    <mergeCell ref="G139:M139"/>
    <mergeCell ref="G135:M135"/>
    <mergeCell ref="O135:Q135"/>
    <mergeCell ref="X135:AA135"/>
    <mergeCell ref="AH135:AK135"/>
    <mergeCell ref="G136:M136"/>
    <mergeCell ref="O136:Q136"/>
    <mergeCell ref="X136:AA136"/>
    <mergeCell ref="AH136:AK136"/>
    <mergeCell ref="G133:M133"/>
    <mergeCell ref="O133:Q133"/>
    <mergeCell ref="X133:AA133"/>
    <mergeCell ref="AH133:AK133"/>
    <mergeCell ref="G134:M134"/>
    <mergeCell ref="O134:Q134"/>
    <mergeCell ref="X134:AA134"/>
    <mergeCell ref="AH134:AK134"/>
    <mergeCell ref="G141:M141"/>
    <mergeCell ref="O141:Q141"/>
    <mergeCell ref="Y141:AA141"/>
    <mergeCell ref="AH141:AK141"/>
    <mergeCell ref="G142:M142"/>
    <mergeCell ref="O142:Q142"/>
    <mergeCell ref="Y142:AA142"/>
    <mergeCell ref="AH142:AK142"/>
    <mergeCell ref="O139:Q139"/>
    <mergeCell ref="Y139:AA139"/>
    <mergeCell ref="AH139:AK139"/>
    <mergeCell ref="G140:M140"/>
    <mergeCell ref="O140:Q140"/>
    <mergeCell ref="Y140:AA140"/>
    <mergeCell ref="AH140:AK140"/>
    <mergeCell ref="G137:M137"/>
    <mergeCell ref="O137:Q137"/>
    <mergeCell ref="AH137:AK137"/>
    <mergeCell ref="G138:M138"/>
    <mergeCell ref="AG138:AK138"/>
    <mergeCell ref="G147:M147"/>
    <mergeCell ref="O147:Q147"/>
    <mergeCell ref="AH147:AK147"/>
    <mergeCell ref="G148:M148"/>
    <mergeCell ref="O148:Q148"/>
    <mergeCell ref="AH148:AK148"/>
    <mergeCell ref="G145:M145"/>
    <mergeCell ref="O145:Q145"/>
    <mergeCell ref="Y145:AA145"/>
    <mergeCell ref="AH145:AK145"/>
    <mergeCell ref="G146:M146"/>
    <mergeCell ref="O146:Q146"/>
    <mergeCell ref="Y146:AA146"/>
    <mergeCell ref="AH146:AK146"/>
    <mergeCell ref="G143:M143"/>
    <mergeCell ref="O143:Q143"/>
    <mergeCell ref="Y143:AA143"/>
    <mergeCell ref="AH143:AK143"/>
    <mergeCell ref="G144:M144"/>
    <mergeCell ref="O144:Q144"/>
    <mergeCell ref="Y144:AA144"/>
    <mergeCell ref="AH144:AK144"/>
    <mergeCell ref="G153:M153"/>
    <mergeCell ref="O153:Q153"/>
    <mergeCell ref="Y153:AA153"/>
    <mergeCell ref="AH153:AK153"/>
    <mergeCell ref="G154:M154"/>
    <mergeCell ref="AG154:AK154"/>
    <mergeCell ref="G151:M151"/>
    <mergeCell ref="O151:Q151"/>
    <mergeCell ref="Y151:AA151"/>
    <mergeCell ref="AH151:AK151"/>
    <mergeCell ref="G152:M152"/>
    <mergeCell ref="O152:Q152"/>
    <mergeCell ref="Y152:AA152"/>
    <mergeCell ref="AH152:AK152"/>
    <mergeCell ref="G149:M149"/>
    <mergeCell ref="O149:Q149"/>
    <mergeCell ref="Y149:AA149"/>
    <mergeCell ref="AH149:AK149"/>
    <mergeCell ref="G150:M150"/>
    <mergeCell ref="O150:Q150"/>
    <mergeCell ref="Y150:AA150"/>
    <mergeCell ref="AH150:AK150"/>
    <mergeCell ref="G155:M155"/>
    <mergeCell ref="O155:Q155"/>
    <mergeCell ref="Y155:AA155"/>
    <mergeCell ref="AH155:AK155"/>
    <mergeCell ref="G156:M156"/>
    <mergeCell ref="O156:Q156"/>
    <mergeCell ref="Y156:AA156"/>
    <mergeCell ref="AH156:AK156"/>
    <mergeCell ref="A155:A162"/>
    <mergeCell ref="B155:B162"/>
    <mergeCell ref="C155:C158"/>
    <mergeCell ref="D155:D158"/>
    <mergeCell ref="E155:E158"/>
    <mergeCell ref="F155:F158"/>
    <mergeCell ref="X159:AA159"/>
    <mergeCell ref="AH159:AK159"/>
    <mergeCell ref="G160:M160"/>
    <mergeCell ref="AG160:AK160"/>
    <mergeCell ref="C161:C162"/>
    <mergeCell ref="D161:D162"/>
    <mergeCell ref="E161:E162"/>
    <mergeCell ref="F161:F162"/>
    <mergeCell ref="G161:M161"/>
    <mergeCell ref="O161:Q161"/>
    <mergeCell ref="C159:C160"/>
    <mergeCell ref="D159:D160"/>
    <mergeCell ref="E159:E160"/>
    <mergeCell ref="F159:F160"/>
    <mergeCell ref="G159:M159"/>
    <mergeCell ref="O159:Q159"/>
    <mergeCell ref="G157:M157"/>
    <mergeCell ref="O157:Q157"/>
    <mergeCell ref="Y157:AA157"/>
    <mergeCell ref="AH157:AK157"/>
    <mergeCell ref="G158:M158"/>
    <mergeCell ref="AG158:AK158"/>
    <mergeCell ref="G164:M164"/>
    <mergeCell ref="X164:AA164"/>
    <mergeCell ref="AH164:AK164"/>
    <mergeCell ref="G165:N165"/>
    <mergeCell ref="AG165:AK165"/>
    <mergeCell ref="C166:C167"/>
    <mergeCell ref="D166:D167"/>
    <mergeCell ref="E166:E167"/>
    <mergeCell ref="F166:F167"/>
    <mergeCell ref="G166:M166"/>
    <mergeCell ref="X161:AA161"/>
    <mergeCell ref="AH161:AK161"/>
    <mergeCell ref="G162:M162"/>
    <mergeCell ref="AG162:AK162"/>
    <mergeCell ref="E164:E165"/>
    <mergeCell ref="F164:F165"/>
    <mergeCell ref="A163:A175"/>
    <mergeCell ref="B163:B175"/>
    <mergeCell ref="C164:C165"/>
    <mergeCell ref="D164:D165"/>
    <mergeCell ref="G183:Q183"/>
    <mergeCell ref="AG183:AK183"/>
    <mergeCell ref="G184:M184"/>
    <mergeCell ref="O184:Q184"/>
    <mergeCell ref="G180:M180"/>
    <mergeCell ref="AH168:AK168"/>
    <mergeCell ref="G169:M169"/>
    <mergeCell ref="O169:Q169"/>
    <mergeCell ref="AH169:AK169"/>
    <mergeCell ref="G170:M170"/>
    <mergeCell ref="O170:Q170"/>
    <mergeCell ref="AH170:AK170"/>
    <mergeCell ref="X166:AA166"/>
    <mergeCell ref="AH166:AK166"/>
    <mergeCell ref="G167:N167"/>
    <mergeCell ref="AG167:AK167"/>
    <mergeCell ref="C168:C175"/>
    <mergeCell ref="D168:D175"/>
    <mergeCell ref="E168:E175"/>
    <mergeCell ref="F168:F175"/>
    <mergeCell ref="G168:M168"/>
    <mergeCell ref="O168:Q168"/>
    <mergeCell ref="G173:M173"/>
    <mergeCell ref="O173:Q173"/>
    <mergeCell ref="AH173:AK173"/>
    <mergeCell ref="G175:N175"/>
    <mergeCell ref="AG175:AK175"/>
    <mergeCell ref="G174:M174"/>
    <mergeCell ref="F177:F182"/>
    <mergeCell ref="G177:Q177"/>
    <mergeCell ref="AG177:AK177"/>
    <mergeCell ref="G178:M178"/>
    <mergeCell ref="O178:Q178"/>
    <mergeCell ref="X178:AA178"/>
    <mergeCell ref="AE178:AF178"/>
    <mergeCell ref="AH178:AK178"/>
    <mergeCell ref="G179:Q179"/>
    <mergeCell ref="AG179:AK179"/>
    <mergeCell ref="C177:C182"/>
    <mergeCell ref="D177:D182"/>
    <mergeCell ref="E177:E182"/>
    <mergeCell ref="G171:M171"/>
    <mergeCell ref="O171:Q171"/>
    <mergeCell ref="AH171:AK171"/>
    <mergeCell ref="G172:M172"/>
    <mergeCell ref="O172:Q172"/>
    <mergeCell ref="AH172:AK172"/>
    <mergeCell ref="G182:N182"/>
    <mergeCell ref="AG182:AK182"/>
    <mergeCell ref="O174:Q174"/>
    <mergeCell ref="AH174:AK174"/>
    <mergeCell ref="G197:M197"/>
    <mergeCell ref="O197:Q197"/>
    <mergeCell ref="O180:Q180"/>
    <mergeCell ref="X180:AA180"/>
    <mergeCell ref="AE180:AF180"/>
    <mergeCell ref="AH180:AK180"/>
    <mergeCell ref="G181:M181"/>
    <mergeCell ref="O181:Q181"/>
    <mergeCell ref="X181:AA181"/>
    <mergeCell ref="AE181:AF181"/>
    <mergeCell ref="AH181:AK181"/>
    <mergeCell ref="Y184:AA184"/>
    <mergeCell ref="AH184:AK184"/>
    <mergeCell ref="G185:M185"/>
    <mergeCell ref="O185:Q185"/>
    <mergeCell ref="Y185:AA185"/>
    <mergeCell ref="AH185:AK185"/>
    <mergeCell ref="Y193:AA193"/>
    <mergeCell ref="AH193:AK193"/>
    <mergeCell ref="G194:M194"/>
    <mergeCell ref="O194:Q194"/>
    <mergeCell ref="Y194:AA194"/>
    <mergeCell ref="AH194:AK194"/>
    <mergeCell ref="G188:N188"/>
    <mergeCell ref="AG188:AK188"/>
    <mergeCell ref="C192:C200"/>
    <mergeCell ref="D192:D200"/>
    <mergeCell ref="E192:E200"/>
    <mergeCell ref="F192:F200"/>
    <mergeCell ref="G192:Q192"/>
    <mergeCell ref="AG192:AK192"/>
    <mergeCell ref="G193:M193"/>
    <mergeCell ref="O193:Q193"/>
    <mergeCell ref="C183:C188"/>
    <mergeCell ref="D183:D188"/>
    <mergeCell ref="E183:E188"/>
    <mergeCell ref="F183:F188"/>
    <mergeCell ref="W197:X197"/>
    <mergeCell ref="AH197:AK197"/>
    <mergeCell ref="G186:M186"/>
    <mergeCell ref="O186:Q186"/>
    <mergeCell ref="Y186:AA186"/>
    <mergeCell ref="AH186:AK186"/>
    <mergeCell ref="G187:M187"/>
    <mergeCell ref="O187:Q187"/>
    <mergeCell ref="Y187:AA187"/>
    <mergeCell ref="AH187:AK187"/>
    <mergeCell ref="G199:M199"/>
    <mergeCell ref="O199:Q199"/>
    <mergeCell ref="G195:Q195"/>
    <mergeCell ref="AG195:AK195"/>
    <mergeCell ref="G196:M196"/>
    <mergeCell ref="O196:Q196"/>
    <mergeCell ref="W196:X196"/>
    <mergeCell ref="AH196:AK196"/>
    <mergeCell ref="G214:Q214"/>
    <mergeCell ref="AG214:AK214"/>
    <mergeCell ref="G215:M215"/>
    <mergeCell ref="O215:Q215"/>
    <mergeCell ref="AH215:AK215"/>
    <mergeCell ref="G212:Q212"/>
    <mergeCell ref="AG212:AK212"/>
    <mergeCell ref="G213:M213"/>
    <mergeCell ref="O213:Q213"/>
    <mergeCell ref="AH213:AK213"/>
    <mergeCell ref="G201:Q201"/>
    <mergeCell ref="AG201:AK201"/>
    <mergeCell ref="G202:M202"/>
    <mergeCell ref="O202:Q202"/>
    <mergeCell ref="AH202:AK202"/>
    <mergeCell ref="G209:M209"/>
    <mergeCell ref="O209:Q209"/>
    <mergeCell ref="AH209:AK209"/>
    <mergeCell ref="G210:Q210"/>
    <mergeCell ref="AG210:AK210"/>
    <mergeCell ref="AG204:AK204"/>
    <mergeCell ref="G205:M205"/>
    <mergeCell ref="O205:Q205"/>
    <mergeCell ref="AH205:AK205"/>
    <mergeCell ref="G203:M203"/>
    <mergeCell ref="W199:X199"/>
    <mergeCell ref="G211:M211"/>
    <mergeCell ref="O211:Q211"/>
    <mergeCell ref="AH211:AK211"/>
    <mergeCell ref="G206:M206"/>
    <mergeCell ref="O206:Q206"/>
    <mergeCell ref="AH206:AK206"/>
    <mergeCell ref="G207:Q207"/>
    <mergeCell ref="AG207:AK207"/>
    <mergeCell ref="G208:M208"/>
    <mergeCell ref="O208:Q208"/>
    <mergeCell ref="AH208:AK208"/>
    <mergeCell ref="O203:Q203"/>
    <mergeCell ref="AH203:AK203"/>
    <mergeCell ref="G204:Q204"/>
    <mergeCell ref="O198:Q198"/>
    <mergeCell ref="W198:X198"/>
    <mergeCell ref="AH198:AK198"/>
    <mergeCell ref="AH199:AK199"/>
    <mergeCell ref="G200:N200"/>
    <mergeCell ref="AG200:AK200"/>
    <mergeCell ref="G198:M198"/>
    <mergeCell ref="O222:Q222"/>
    <mergeCell ref="AH222:AK222"/>
    <mergeCell ref="G218:M218"/>
    <mergeCell ref="O218:Q218"/>
    <mergeCell ref="X218:AA218"/>
    <mergeCell ref="AH218:AK218"/>
    <mergeCell ref="G219:Q219"/>
    <mergeCell ref="AG219:AK219"/>
    <mergeCell ref="G216:M216"/>
    <mergeCell ref="O216:Q216"/>
    <mergeCell ref="AH216:AK216"/>
    <mergeCell ref="G217:M217"/>
    <mergeCell ref="O217:Q217"/>
    <mergeCell ref="X217:AA217"/>
    <mergeCell ref="AH217:AK217"/>
    <mergeCell ref="G227:N227"/>
    <mergeCell ref="AG227:AK227"/>
    <mergeCell ref="G221:Q221"/>
    <mergeCell ref="AG221:AK221"/>
    <mergeCell ref="G222:M222"/>
    <mergeCell ref="G220:M220"/>
    <mergeCell ref="O220:Q220"/>
    <mergeCell ref="AH220:AK220"/>
    <mergeCell ref="G246:M246"/>
    <mergeCell ref="O246:Q246"/>
    <mergeCell ref="C228:C238"/>
    <mergeCell ref="D228:D238"/>
    <mergeCell ref="E228:E238"/>
    <mergeCell ref="F228:F238"/>
    <mergeCell ref="G228:Q228"/>
    <mergeCell ref="AG228:AK228"/>
    <mergeCell ref="G229:M229"/>
    <mergeCell ref="O229:Q229"/>
    <mergeCell ref="G225:M225"/>
    <mergeCell ref="O225:Q225"/>
    <mergeCell ref="AH225:AK225"/>
    <mergeCell ref="G226:M226"/>
    <mergeCell ref="O226:Q226"/>
    <mergeCell ref="AH226:AK226"/>
    <mergeCell ref="G223:M223"/>
    <mergeCell ref="O223:Q223"/>
    <mergeCell ref="AH223:AK223"/>
    <mergeCell ref="G224:M224"/>
    <mergeCell ref="O224:Q224"/>
    <mergeCell ref="AH224:AK224"/>
    <mergeCell ref="G234:Q234"/>
    <mergeCell ref="AG234:AK234"/>
    <mergeCell ref="G235:M235"/>
    <mergeCell ref="O235:Q235"/>
    <mergeCell ref="Y235:AA235"/>
    <mergeCell ref="AH235:AK235"/>
    <mergeCell ref="G232:Q232"/>
    <mergeCell ref="AG232:AK232"/>
    <mergeCell ref="G233:M233"/>
    <mergeCell ref="O233:Q233"/>
    <mergeCell ref="Y229:AA229"/>
    <mergeCell ref="AH229:AK229"/>
    <mergeCell ref="G230:Q230"/>
    <mergeCell ref="AG230:AK230"/>
    <mergeCell ref="G231:M231"/>
    <mergeCell ref="O231:Q231"/>
    <mergeCell ref="Y231:AA231"/>
    <mergeCell ref="AH231:AK231"/>
    <mergeCell ref="G238:N238"/>
    <mergeCell ref="AG238:AK238"/>
    <mergeCell ref="G242:Q242"/>
    <mergeCell ref="AG242:AK242"/>
    <mergeCell ref="G243:M243"/>
    <mergeCell ref="O243:Q243"/>
    <mergeCell ref="G236:Q236"/>
    <mergeCell ref="AG236:AK236"/>
    <mergeCell ref="G237:M237"/>
    <mergeCell ref="O237:Q237"/>
    <mergeCell ref="Y237:AA237"/>
    <mergeCell ref="AE237:AF237"/>
    <mergeCell ref="AH237:AK237"/>
    <mergeCell ref="Y233:AA233"/>
    <mergeCell ref="AH233:AK233"/>
    <mergeCell ref="W246:X246"/>
    <mergeCell ref="AH246:AK246"/>
    <mergeCell ref="W243:X243"/>
    <mergeCell ref="AE243:AF243"/>
    <mergeCell ref="AH243:AK243"/>
    <mergeCell ref="G244:M244"/>
    <mergeCell ref="O244:Q244"/>
    <mergeCell ref="X244:AA244"/>
    <mergeCell ref="AE244:AF244"/>
    <mergeCell ref="AH244:AK244"/>
    <mergeCell ref="G249:Q249"/>
    <mergeCell ref="AG249:AK249"/>
    <mergeCell ref="G250:M250"/>
    <mergeCell ref="O250:Q250"/>
    <mergeCell ref="W250:X250"/>
    <mergeCell ref="AE250:AF250"/>
    <mergeCell ref="AH250:AK250"/>
    <mergeCell ref="G247:M247"/>
    <mergeCell ref="O247:Q247"/>
    <mergeCell ref="X247:AA247"/>
    <mergeCell ref="AE247:AF247"/>
    <mergeCell ref="AH247:AK247"/>
    <mergeCell ref="G248:M248"/>
    <mergeCell ref="O248:Q248"/>
    <mergeCell ref="X248:AA248"/>
    <mergeCell ref="AE248:AF248"/>
    <mergeCell ref="AH248:AK248"/>
    <mergeCell ref="G245:M245"/>
    <mergeCell ref="O245:Q245"/>
    <mergeCell ref="X245:AA245"/>
    <mergeCell ref="AE245:AF245"/>
    <mergeCell ref="AH245:AK245"/>
    <mergeCell ref="G255:M255"/>
    <mergeCell ref="O255:Q255"/>
    <mergeCell ref="W255:X255"/>
    <mergeCell ref="AE255:AF255"/>
    <mergeCell ref="AH255:AK255"/>
    <mergeCell ref="G256:Q256"/>
    <mergeCell ref="AG256:AK256"/>
    <mergeCell ref="G253:M253"/>
    <mergeCell ref="O253:Q253"/>
    <mergeCell ref="W253:X253"/>
    <mergeCell ref="AH253:AK253"/>
    <mergeCell ref="G254:M254"/>
    <mergeCell ref="O254:Q254"/>
    <mergeCell ref="X254:AA254"/>
    <mergeCell ref="AE254:AF254"/>
    <mergeCell ref="AH254:AK254"/>
    <mergeCell ref="G251:M251"/>
    <mergeCell ref="O251:Q251"/>
    <mergeCell ref="X251:AA251"/>
    <mergeCell ref="AE251:AF251"/>
    <mergeCell ref="AH251:AK251"/>
    <mergeCell ref="G252:M252"/>
    <mergeCell ref="O252:Q252"/>
    <mergeCell ref="X252:AA252"/>
    <mergeCell ref="AE252:AF252"/>
    <mergeCell ref="AH252:AK252"/>
    <mergeCell ref="G259:M259"/>
    <mergeCell ref="O259:Q259"/>
    <mergeCell ref="X259:AA259"/>
    <mergeCell ref="AE259:AF259"/>
    <mergeCell ref="AH259:AK259"/>
    <mergeCell ref="G260:M260"/>
    <mergeCell ref="O260:Q260"/>
    <mergeCell ref="W260:X260"/>
    <mergeCell ref="AH260:AK260"/>
    <mergeCell ref="G257:M257"/>
    <mergeCell ref="O257:Q257"/>
    <mergeCell ref="W257:X257"/>
    <mergeCell ref="AE257:AF257"/>
    <mergeCell ref="AH257:AK257"/>
    <mergeCell ref="G258:M258"/>
    <mergeCell ref="O258:Q258"/>
    <mergeCell ref="X258:AA258"/>
    <mergeCell ref="AE258:AF258"/>
    <mergeCell ref="AH258:AK258"/>
    <mergeCell ref="G263:Q263"/>
    <mergeCell ref="AG263:AK263"/>
    <mergeCell ref="G264:M264"/>
    <mergeCell ref="O264:Q264"/>
    <mergeCell ref="W264:X264"/>
    <mergeCell ref="AE264:AF264"/>
    <mergeCell ref="AH264:AK264"/>
    <mergeCell ref="G261:M261"/>
    <mergeCell ref="O261:Q261"/>
    <mergeCell ref="X261:AA261"/>
    <mergeCell ref="AE261:AF261"/>
    <mergeCell ref="AH261:AK261"/>
    <mergeCell ref="G262:M262"/>
    <mergeCell ref="O262:Q262"/>
    <mergeCell ref="X262:AA262"/>
    <mergeCell ref="AE262:AF262"/>
    <mergeCell ref="AH262:AK262"/>
    <mergeCell ref="G269:M269"/>
    <mergeCell ref="O269:Q269"/>
    <mergeCell ref="X269:AA269"/>
    <mergeCell ref="AE269:AF269"/>
    <mergeCell ref="AH269:AK269"/>
    <mergeCell ref="G270:Q270"/>
    <mergeCell ref="AG270:AK270"/>
    <mergeCell ref="G267:M267"/>
    <mergeCell ref="O267:Q267"/>
    <mergeCell ref="W267:X267"/>
    <mergeCell ref="AH267:AK267"/>
    <mergeCell ref="G268:M268"/>
    <mergeCell ref="O268:Q268"/>
    <mergeCell ref="X268:AA268"/>
    <mergeCell ref="AE268:AF268"/>
    <mergeCell ref="AH268:AK268"/>
    <mergeCell ref="G265:M265"/>
    <mergeCell ref="O265:Q265"/>
    <mergeCell ref="X265:AA265"/>
    <mergeCell ref="AE265:AF265"/>
    <mergeCell ref="AH265:AK265"/>
    <mergeCell ref="G266:M266"/>
    <mergeCell ref="O266:Q266"/>
    <mergeCell ref="X266:AA266"/>
    <mergeCell ref="AE266:AF266"/>
    <mergeCell ref="AH266:AK266"/>
    <mergeCell ref="G273:M273"/>
    <mergeCell ref="O273:Q273"/>
    <mergeCell ref="X273:AA273"/>
    <mergeCell ref="AE273:AF273"/>
    <mergeCell ref="AH273:AK273"/>
    <mergeCell ref="G274:M274"/>
    <mergeCell ref="O274:Q274"/>
    <mergeCell ref="W274:X274"/>
    <mergeCell ref="AH274:AK274"/>
    <mergeCell ref="G271:M271"/>
    <mergeCell ref="O271:Q271"/>
    <mergeCell ref="W271:X271"/>
    <mergeCell ref="AE271:AF271"/>
    <mergeCell ref="AH271:AK271"/>
    <mergeCell ref="G272:M272"/>
    <mergeCell ref="O272:Q272"/>
    <mergeCell ref="X272:AA272"/>
    <mergeCell ref="AE272:AF272"/>
    <mergeCell ref="AH272:AK272"/>
    <mergeCell ref="G277:Q277"/>
    <mergeCell ref="AG277:AK277"/>
    <mergeCell ref="G278:M278"/>
    <mergeCell ref="O278:Q278"/>
    <mergeCell ref="W278:X278"/>
    <mergeCell ref="AE278:AF278"/>
    <mergeCell ref="AH278:AK278"/>
    <mergeCell ref="G275:M275"/>
    <mergeCell ref="O275:Q275"/>
    <mergeCell ref="X275:AA275"/>
    <mergeCell ref="AE275:AF275"/>
    <mergeCell ref="AH275:AK275"/>
    <mergeCell ref="G276:M276"/>
    <mergeCell ref="O276:Q276"/>
    <mergeCell ref="X276:AA276"/>
    <mergeCell ref="AE276:AF276"/>
    <mergeCell ref="AH276:AK276"/>
    <mergeCell ref="G281:M281"/>
    <mergeCell ref="O281:Q281"/>
    <mergeCell ref="W281:X281"/>
    <mergeCell ref="AH281:AK281"/>
    <mergeCell ref="G282:M282"/>
    <mergeCell ref="O282:Q282"/>
    <mergeCell ref="X282:AA282"/>
    <mergeCell ref="AE282:AF282"/>
    <mergeCell ref="AH282:AK282"/>
    <mergeCell ref="G279:M279"/>
    <mergeCell ref="O279:Q279"/>
    <mergeCell ref="X279:AA279"/>
    <mergeCell ref="AE279:AF279"/>
    <mergeCell ref="AH279:AK279"/>
    <mergeCell ref="G280:M280"/>
    <mergeCell ref="O280:Q280"/>
    <mergeCell ref="X280:AA280"/>
    <mergeCell ref="AE280:AF280"/>
    <mergeCell ref="AH280:AK280"/>
    <mergeCell ref="G287:M287"/>
    <mergeCell ref="O287:Q287"/>
    <mergeCell ref="X287:AA287"/>
    <mergeCell ref="AE287:AF287"/>
    <mergeCell ref="AH287:AK287"/>
    <mergeCell ref="G288:M288"/>
    <mergeCell ref="O288:Q288"/>
    <mergeCell ref="AE288:AF288"/>
    <mergeCell ref="AH288:AK288"/>
    <mergeCell ref="G285:V285"/>
    <mergeCell ref="AG285:AK285"/>
    <mergeCell ref="G286:M286"/>
    <mergeCell ref="O286:Q286"/>
    <mergeCell ref="W286:X286"/>
    <mergeCell ref="AE286:AF286"/>
    <mergeCell ref="AH286:AK286"/>
    <mergeCell ref="G283:M283"/>
    <mergeCell ref="O283:Q283"/>
    <mergeCell ref="X283:AA283"/>
    <mergeCell ref="AE283:AF283"/>
    <mergeCell ref="AH283:AK283"/>
    <mergeCell ref="G284:M284"/>
    <mergeCell ref="O284:Q284"/>
    <mergeCell ref="X284:AA284"/>
    <mergeCell ref="AE284:AF284"/>
    <mergeCell ref="AH284:AK284"/>
    <mergeCell ref="G293:M293"/>
    <mergeCell ref="O293:Q293"/>
    <mergeCell ref="X293:AA293"/>
    <mergeCell ref="AE293:AF293"/>
    <mergeCell ref="AH293:AK293"/>
    <mergeCell ref="G294:M294"/>
    <mergeCell ref="O294:Q294"/>
    <mergeCell ref="AH294:AK294"/>
    <mergeCell ref="G291:M291"/>
    <mergeCell ref="O291:Q291"/>
    <mergeCell ref="AH291:AK291"/>
    <mergeCell ref="G292:M292"/>
    <mergeCell ref="O292:Q292"/>
    <mergeCell ref="AH292:AK292"/>
    <mergeCell ref="G289:M289"/>
    <mergeCell ref="O289:Q289"/>
    <mergeCell ref="AE289:AF289"/>
    <mergeCell ref="AH289:AK289"/>
    <mergeCell ref="G290:M290"/>
    <mergeCell ref="O290:Q290"/>
    <mergeCell ref="AE290:AF290"/>
    <mergeCell ref="AH290:AK290"/>
    <mergeCell ref="G299:M299"/>
    <mergeCell ref="O299:Q299"/>
    <mergeCell ref="AE299:AF299"/>
    <mergeCell ref="AH299:AK299"/>
    <mergeCell ref="G300:M300"/>
    <mergeCell ref="O300:Q300"/>
    <mergeCell ref="AH300:AK300"/>
    <mergeCell ref="G297:M297"/>
    <mergeCell ref="O297:Q297"/>
    <mergeCell ref="X297:AA297"/>
    <mergeCell ref="AE297:AF297"/>
    <mergeCell ref="AH297:AK297"/>
    <mergeCell ref="G298:M298"/>
    <mergeCell ref="O298:Q298"/>
    <mergeCell ref="AE298:AF298"/>
    <mergeCell ref="AH298:AK298"/>
    <mergeCell ref="G295:V295"/>
    <mergeCell ref="AG295:AK295"/>
    <mergeCell ref="G296:M296"/>
    <mergeCell ref="O296:Q296"/>
    <mergeCell ref="W296:X296"/>
    <mergeCell ref="AE296:AF296"/>
    <mergeCell ref="AH296:AK296"/>
    <mergeCell ref="G308:Q308"/>
    <mergeCell ref="AG308:AK308"/>
    <mergeCell ref="G309:M309"/>
    <mergeCell ref="O309:Q309"/>
    <mergeCell ref="AH309:AK309"/>
    <mergeCell ref="G310:M310"/>
    <mergeCell ref="O310:Q310"/>
    <mergeCell ref="AH310:AK310"/>
    <mergeCell ref="G306:M306"/>
    <mergeCell ref="O306:Q306"/>
    <mergeCell ref="X306:AA306"/>
    <mergeCell ref="AE306:AF306"/>
    <mergeCell ref="AH306:AK306"/>
    <mergeCell ref="G307:M307"/>
    <mergeCell ref="O307:Q307"/>
    <mergeCell ref="AH307:AK307"/>
    <mergeCell ref="G304:M304"/>
    <mergeCell ref="O304:Q304"/>
    <mergeCell ref="AH304:AK304"/>
    <mergeCell ref="G305:M305"/>
    <mergeCell ref="O305:Q305"/>
    <mergeCell ref="AE305:AF305"/>
    <mergeCell ref="AH305:AK305"/>
    <mergeCell ref="G318:M318"/>
    <mergeCell ref="O318:Q318"/>
    <mergeCell ref="Y318:AA318"/>
    <mergeCell ref="AH318:AK318"/>
    <mergeCell ref="G315:M315"/>
    <mergeCell ref="O315:Q315"/>
    <mergeCell ref="Y315:AA315"/>
    <mergeCell ref="AH315:AK315"/>
    <mergeCell ref="G316:Q316"/>
    <mergeCell ref="AG316:AK316"/>
    <mergeCell ref="G313:Q313"/>
    <mergeCell ref="AG313:AK313"/>
    <mergeCell ref="G314:M314"/>
    <mergeCell ref="O314:Q314"/>
    <mergeCell ref="Y314:AA314"/>
    <mergeCell ref="AH314:AK314"/>
    <mergeCell ref="G311:M311"/>
    <mergeCell ref="O311:Q311"/>
    <mergeCell ref="X311:AA311"/>
    <mergeCell ref="AH311:AK311"/>
    <mergeCell ref="G312:N312"/>
    <mergeCell ref="AG312:AK312"/>
    <mergeCell ref="G322:Q322"/>
    <mergeCell ref="AG322:AK322"/>
    <mergeCell ref="G323:M323"/>
    <mergeCell ref="O323:Q323"/>
    <mergeCell ref="Y323:AA323"/>
    <mergeCell ref="AH323:AK323"/>
    <mergeCell ref="C322:C337"/>
    <mergeCell ref="D322:D337"/>
    <mergeCell ref="E322:E337"/>
    <mergeCell ref="F322:F337"/>
    <mergeCell ref="C343:C355"/>
    <mergeCell ref="D343:D355"/>
    <mergeCell ref="E343:E355"/>
    <mergeCell ref="F343:F355"/>
    <mergeCell ref="G321:N321"/>
    <mergeCell ref="AG321:AK321"/>
    <mergeCell ref="G328:M328"/>
    <mergeCell ref="O328:Q328"/>
    <mergeCell ref="Y328:AA328"/>
    <mergeCell ref="AH328:AK328"/>
    <mergeCell ref="G329:M329"/>
    <mergeCell ref="O329:Q329"/>
    <mergeCell ref="Y329:AA329"/>
    <mergeCell ref="AH329:AK329"/>
    <mergeCell ref="G326:M326"/>
    <mergeCell ref="O326:Q326"/>
    <mergeCell ref="Y326:AA326"/>
    <mergeCell ref="AH326:AK326"/>
    <mergeCell ref="G327:M327"/>
    <mergeCell ref="O327:Q327"/>
    <mergeCell ref="Y327:AA327"/>
    <mergeCell ref="AH327:AK327"/>
    <mergeCell ref="G324:M324"/>
    <mergeCell ref="O324:Q324"/>
    <mergeCell ref="Y324:AA324"/>
    <mergeCell ref="AH324:AK324"/>
    <mergeCell ref="G325:Q325"/>
    <mergeCell ref="AG325:AK325"/>
    <mergeCell ref="G335:M335"/>
    <mergeCell ref="O335:Q335"/>
    <mergeCell ref="Y335:AA335"/>
    <mergeCell ref="AH335:AK335"/>
    <mergeCell ref="G336:M336"/>
    <mergeCell ref="O336:Q336"/>
    <mergeCell ref="Y336:AA336"/>
    <mergeCell ref="AH336:AK336"/>
    <mergeCell ref="G333:M333"/>
    <mergeCell ref="O333:Q333"/>
    <mergeCell ref="Y333:AA333"/>
    <mergeCell ref="AH333:AK333"/>
    <mergeCell ref="G334:M334"/>
    <mergeCell ref="O334:Q334"/>
    <mergeCell ref="Y334:AA334"/>
    <mergeCell ref="AH334:AK334"/>
    <mergeCell ref="G331:Q331"/>
    <mergeCell ref="AG331:AK331"/>
    <mergeCell ref="G332:M332"/>
    <mergeCell ref="O332:Q332"/>
    <mergeCell ref="Y332:AA332"/>
    <mergeCell ref="AH332:AK332"/>
    <mergeCell ref="G341:M341"/>
    <mergeCell ref="O341:Q341"/>
    <mergeCell ref="Y341:AA341"/>
    <mergeCell ref="AH341:AK341"/>
    <mergeCell ref="G342:N342"/>
    <mergeCell ref="AG342:AK342"/>
    <mergeCell ref="Y339:AA339"/>
    <mergeCell ref="AH339:AK339"/>
    <mergeCell ref="G340:M340"/>
    <mergeCell ref="O340:Q340"/>
    <mergeCell ref="Y340:AA340"/>
    <mergeCell ref="AH340:AK340"/>
    <mergeCell ref="G337:N337"/>
    <mergeCell ref="AG337:AK337"/>
    <mergeCell ref="C338:C342"/>
    <mergeCell ref="D338:D342"/>
    <mergeCell ref="E338:E342"/>
    <mergeCell ref="F338:F342"/>
    <mergeCell ref="G338:Q338"/>
    <mergeCell ref="AG338:AK338"/>
    <mergeCell ref="G339:M339"/>
    <mergeCell ref="O339:Q339"/>
    <mergeCell ref="G347:M347"/>
    <mergeCell ref="O347:Q347"/>
    <mergeCell ref="Y347:AA347"/>
    <mergeCell ref="AH347:AK347"/>
    <mergeCell ref="G348:M348"/>
    <mergeCell ref="O348:Q348"/>
    <mergeCell ref="AH348:AK348"/>
    <mergeCell ref="G345:M345"/>
    <mergeCell ref="O345:Q345"/>
    <mergeCell ref="Y345:AA345"/>
    <mergeCell ref="AH345:AK345"/>
    <mergeCell ref="G346:Q346"/>
    <mergeCell ref="AG346:AK346"/>
    <mergeCell ref="G343:Q343"/>
    <mergeCell ref="AG343:AK343"/>
    <mergeCell ref="G344:M344"/>
    <mergeCell ref="O344:Q344"/>
    <mergeCell ref="Y344:AA344"/>
    <mergeCell ref="AH344:AK344"/>
    <mergeCell ref="G353:M353"/>
    <mergeCell ref="O353:Q353"/>
    <mergeCell ref="W353:X353"/>
    <mergeCell ref="AH353:AK353"/>
    <mergeCell ref="G354:M354"/>
    <mergeCell ref="O354:Q354"/>
    <mergeCell ref="Y354:AA354"/>
    <mergeCell ref="AH354:AK354"/>
    <mergeCell ref="G351:M351"/>
    <mergeCell ref="O351:Q351"/>
    <mergeCell ref="Y351:AA351"/>
    <mergeCell ref="AH351:AK351"/>
    <mergeCell ref="G352:Q352"/>
    <mergeCell ref="AG352:AK352"/>
    <mergeCell ref="G349:M349"/>
    <mergeCell ref="O349:Q349"/>
    <mergeCell ref="AH349:AK349"/>
    <mergeCell ref="G350:M350"/>
    <mergeCell ref="O350:Q350"/>
    <mergeCell ref="Y350:AA350"/>
    <mergeCell ref="AH350:AK350"/>
    <mergeCell ref="W360:X360"/>
    <mergeCell ref="AE360:AF360"/>
    <mergeCell ref="AH360:AK360"/>
    <mergeCell ref="G361:M361"/>
    <mergeCell ref="O361:Q361"/>
    <mergeCell ref="W361:X361"/>
    <mergeCell ref="AE361:AF361"/>
    <mergeCell ref="AH361:AK361"/>
    <mergeCell ref="G355:N355"/>
    <mergeCell ref="AG355:AK355"/>
    <mergeCell ref="C359:C376"/>
    <mergeCell ref="D359:D376"/>
    <mergeCell ref="E359:E376"/>
    <mergeCell ref="F359:F376"/>
    <mergeCell ref="G359:Q359"/>
    <mergeCell ref="AG359:AK359"/>
    <mergeCell ref="G360:M360"/>
    <mergeCell ref="O360:Q360"/>
    <mergeCell ref="G364:M364"/>
    <mergeCell ref="O364:Q364"/>
    <mergeCell ref="W364:X364"/>
    <mergeCell ref="AE364:AF364"/>
    <mergeCell ref="AH364:AK364"/>
    <mergeCell ref="G365:M365"/>
    <mergeCell ref="O365:Q365"/>
    <mergeCell ref="W365:X365"/>
    <mergeCell ref="AE365:AF365"/>
    <mergeCell ref="AH365:AK365"/>
    <mergeCell ref="G362:M362"/>
    <mergeCell ref="O362:Q362"/>
    <mergeCell ref="W362:X362"/>
    <mergeCell ref="AE362:AF362"/>
    <mergeCell ref="AH362:AK362"/>
    <mergeCell ref="G363:M363"/>
    <mergeCell ref="O363:Q363"/>
    <mergeCell ref="W363:X363"/>
    <mergeCell ref="AE363:AF363"/>
    <mergeCell ref="AH363:AK363"/>
    <mergeCell ref="G368:M368"/>
    <mergeCell ref="O368:Q368"/>
    <mergeCell ref="W368:X368"/>
    <mergeCell ref="AE368:AF368"/>
    <mergeCell ref="AH368:AK368"/>
    <mergeCell ref="G369:M369"/>
    <mergeCell ref="O369:Q369"/>
    <mergeCell ref="W369:X369"/>
    <mergeCell ref="AE369:AF369"/>
    <mergeCell ref="AH369:AK369"/>
    <mergeCell ref="G366:M366"/>
    <mergeCell ref="O366:Q366"/>
    <mergeCell ref="W366:X366"/>
    <mergeCell ref="AE366:AF366"/>
    <mergeCell ref="AH366:AK366"/>
    <mergeCell ref="G367:Q367"/>
    <mergeCell ref="AG367:AK367"/>
    <mergeCell ref="G372:M372"/>
    <mergeCell ref="O372:Q372"/>
    <mergeCell ref="W372:X372"/>
    <mergeCell ref="AE372:AF372"/>
    <mergeCell ref="AH372:AK372"/>
    <mergeCell ref="G373:M373"/>
    <mergeCell ref="O373:Q373"/>
    <mergeCell ref="W373:X373"/>
    <mergeCell ref="AE373:AF373"/>
    <mergeCell ref="AH373:AK373"/>
    <mergeCell ref="G370:M370"/>
    <mergeCell ref="O370:Q370"/>
    <mergeCell ref="W370:X370"/>
    <mergeCell ref="AE370:AF370"/>
    <mergeCell ref="AH370:AK370"/>
    <mergeCell ref="G371:M371"/>
    <mergeCell ref="O371:Q371"/>
    <mergeCell ref="W371:X371"/>
    <mergeCell ref="AE371:AF371"/>
    <mergeCell ref="AH371:AK371"/>
    <mergeCell ref="Y378:AA378"/>
    <mergeCell ref="AH378:AK378"/>
    <mergeCell ref="G379:M379"/>
    <mergeCell ref="O379:Q379"/>
    <mergeCell ref="Y379:AA379"/>
    <mergeCell ref="AH379:AK379"/>
    <mergeCell ref="G376:N376"/>
    <mergeCell ref="AG376:AK376"/>
    <mergeCell ref="C377:C387"/>
    <mergeCell ref="D377:D387"/>
    <mergeCell ref="E377:E387"/>
    <mergeCell ref="F377:F387"/>
    <mergeCell ref="G377:Q377"/>
    <mergeCell ref="AG377:AK377"/>
    <mergeCell ref="G378:M378"/>
    <mergeCell ref="O378:Q378"/>
    <mergeCell ref="G374:M374"/>
    <mergeCell ref="O374:Q374"/>
    <mergeCell ref="W374:X374"/>
    <mergeCell ref="AE374:AF374"/>
    <mergeCell ref="AH374:AK374"/>
    <mergeCell ref="G375:M375"/>
    <mergeCell ref="O375:Q375"/>
    <mergeCell ref="W375:X375"/>
    <mergeCell ref="AE375:AF375"/>
    <mergeCell ref="AH375:AK375"/>
    <mergeCell ref="G385:M385"/>
    <mergeCell ref="O385:Q385"/>
    <mergeCell ref="Y385:AA385"/>
    <mergeCell ref="AH385:AK385"/>
    <mergeCell ref="G386:M386"/>
    <mergeCell ref="O386:Q386"/>
    <mergeCell ref="AH386:AK386"/>
    <mergeCell ref="G382:M382"/>
    <mergeCell ref="O382:Q382"/>
    <mergeCell ref="AH382:AK382"/>
    <mergeCell ref="G383:Q383"/>
    <mergeCell ref="AG383:AK383"/>
    <mergeCell ref="G384:M384"/>
    <mergeCell ref="O384:Q384"/>
    <mergeCell ref="Y384:AA384"/>
    <mergeCell ref="AH384:AK384"/>
    <mergeCell ref="G380:M380"/>
    <mergeCell ref="O380:Q380"/>
    <mergeCell ref="Y380:AA380"/>
    <mergeCell ref="AH380:AK380"/>
    <mergeCell ref="G381:M381"/>
    <mergeCell ref="O381:Q381"/>
    <mergeCell ref="AH381:AK381"/>
    <mergeCell ref="U389:V389"/>
    <mergeCell ref="Z389:AA389"/>
    <mergeCell ref="AC389:AD389"/>
    <mergeCell ref="AH389:AK389"/>
    <mergeCell ref="G390:M390"/>
    <mergeCell ref="O390:Q390"/>
    <mergeCell ref="U390:V390"/>
    <mergeCell ref="Z390:AA390"/>
    <mergeCell ref="AC390:AD390"/>
    <mergeCell ref="AH390:AK390"/>
    <mergeCell ref="G387:N387"/>
    <mergeCell ref="AG387:AK387"/>
    <mergeCell ref="C388:C406"/>
    <mergeCell ref="D388:D406"/>
    <mergeCell ref="E388:E406"/>
    <mergeCell ref="F388:F406"/>
    <mergeCell ref="G388:Q388"/>
    <mergeCell ref="AG388:AK388"/>
    <mergeCell ref="G389:M389"/>
    <mergeCell ref="O389:Q389"/>
    <mergeCell ref="G393:M393"/>
    <mergeCell ref="O393:Q393"/>
    <mergeCell ref="U393:V393"/>
    <mergeCell ref="Z393:AA393"/>
    <mergeCell ref="AC393:AD393"/>
    <mergeCell ref="AH393:AK393"/>
    <mergeCell ref="G392:M392"/>
    <mergeCell ref="O392:Q392"/>
    <mergeCell ref="U392:V392"/>
    <mergeCell ref="Z392:AA392"/>
    <mergeCell ref="AC392:AD392"/>
    <mergeCell ref="AH392:AK392"/>
    <mergeCell ref="G391:M391"/>
    <mergeCell ref="O391:Q391"/>
    <mergeCell ref="U391:V391"/>
    <mergeCell ref="Z391:AA391"/>
    <mergeCell ref="AC391:AD391"/>
    <mergeCell ref="AH391:AK391"/>
    <mergeCell ref="G396:Q396"/>
    <mergeCell ref="AG396:AK396"/>
    <mergeCell ref="G397:M397"/>
    <mergeCell ref="O397:Q397"/>
    <mergeCell ref="Y397:AA397"/>
    <mergeCell ref="AH397:AK397"/>
    <mergeCell ref="G395:M395"/>
    <mergeCell ref="O395:Q395"/>
    <mergeCell ref="U395:V395"/>
    <mergeCell ref="X395:Y395"/>
    <mergeCell ref="Z395:AA395"/>
    <mergeCell ref="AH395:AK395"/>
    <mergeCell ref="G394:M394"/>
    <mergeCell ref="O394:Q394"/>
    <mergeCell ref="U394:V394"/>
    <mergeCell ref="Z394:AA394"/>
    <mergeCell ref="AC394:AD394"/>
    <mergeCell ref="AH394:AK394"/>
    <mergeCell ref="G402:M402"/>
    <mergeCell ref="O402:Q402"/>
    <mergeCell ref="Y402:AA402"/>
    <mergeCell ref="AH402:AK402"/>
    <mergeCell ref="G403:M403"/>
    <mergeCell ref="O403:Q403"/>
    <mergeCell ref="Y403:AA403"/>
    <mergeCell ref="AH403:AK403"/>
    <mergeCell ref="G400:M400"/>
    <mergeCell ref="O400:Q400"/>
    <mergeCell ref="Y400:AA400"/>
    <mergeCell ref="AH400:AK400"/>
    <mergeCell ref="G401:M401"/>
    <mergeCell ref="O401:Q401"/>
    <mergeCell ref="Y401:AA401"/>
    <mergeCell ref="AH401:AK401"/>
    <mergeCell ref="G398:M398"/>
    <mergeCell ref="O398:Q398"/>
    <mergeCell ref="Y398:AA398"/>
    <mergeCell ref="AH398:AK398"/>
    <mergeCell ref="G399:M399"/>
    <mergeCell ref="O399:Q399"/>
    <mergeCell ref="Y399:AA399"/>
    <mergeCell ref="AH399:AK399"/>
    <mergeCell ref="G406:N406"/>
    <mergeCell ref="AG406:AK406"/>
    <mergeCell ref="C407:C412"/>
    <mergeCell ref="D407:D412"/>
    <mergeCell ref="E407:E412"/>
    <mergeCell ref="F407:F412"/>
    <mergeCell ref="G407:Q407"/>
    <mergeCell ref="AG407:AK407"/>
    <mergeCell ref="G408:M408"/>
    <mergeCell ref="O408:Q408"/>
    <mergeCell ref="G404:M404"/>
    <mergeCell ref="O404:Q404"/>
    <mergeCell ref="Y404:AA404"/>
    <mergeCell ref="AH404:AK404"/>
    <mergeCell ref="G405:M405"/>
    <mergeCell ref="O405:Q405"/>
    <mergeCell ref="Y405:AA405"/>
    <mergeCell ref="AH405:AK405"/>
    <mergeCell ref="G410:M410"/>
    <mergeCell ref="O410:Q410"/>
    <mergeCell ref="W410:X410"/>
    <mergeCell ref="AE410:AF410"/>
    <mergeCell ref="AH410:AK410"/>
    <mergeCell ref="G411:M411"/>
    <mergeCell ref="O411:Q411"/>
    <mergeCell ref="W411:X411"/>
    <mergeCell ref="AE411:AF411"/>
    <mergeCell ref="AH411:AK411"/>
    <mergeCell ref="W408:X408"/>
    <mergeCell ref="AE408:AF408"/>
    <mergeCell ref="AH408:AK408"/>
    <mergeCell ref="G409:M409"/>
    <mergeCell ref="O409:Q409"/>
    <mergeCell ref="W409:X409"/>
    <mergeCell ref="AE409:AF409"/>
    <mergeCell ref="AH409:AK409"/>
    <mergeCell ref="G419:Q419"/>
    <mergeCell ref="AG419:AK419"/>
    <mergeCell ref="G420:M420"/>
    <mergeCell ref="O420:Q420"/>
    <mergeCell ref="Y420:AA420"/>
    <mergeCell ref="AE420:AF420"/>
    <mergeCell ref="AH420:AK420"/>
    <mergeCell ref="Y417:AA417"/>
    <mergeCell ref="AE417:AF417"/>
    <mergeCell ref="AH417:AK417"/>
    <mergeCell ref="G418:M418"/>
    <mergeCell ref="O418:Q418"/>
    <mergeCell ref="Y418:AA418"/>
    <mergeCell ref="AE418:AF418"/>
    <mergeCell ref="AH418:AK418"/>
    <mergeCell ref="G412:N412"/>
    <mergeCell ref="AG412:AK412"/>
    <mergeCell ref="G416:Q416"/>
    <mergeCell ref="AG416:AK416"/>
    <mergeCell ref="G417:M417"/>
    <mergeCell ref="O417:Q417"/>
    <mergeCell ref="AG425:AK425"/>
    <mergeCell ref="G426:M426"/>
    <mergeCell ref="O426:Q426"/>
    <mergeCell ref="Y426:AA426"/>
    <mergeCell ref="AE426:AF426"/>
    <mergeCell ref="AH426:AK426"/>
    <mergeCell ref="Y423:AA423"/>
    <mergeCell ref="AE423:AF423"/>
    <mergeCell ref="AH423:AK423"/>
    <mergeCell ref="G424:N424"/>
    <mergeCell ref="AG424:AK424"/>
    <mergeCell ref="C425:C427"/>
    <mergeCell ref="D425:D427"/>
    <mergeCell ref="E425:E427"/>
    <mergeCell ref="F425:F427"/>
    <mergeCell ref="G425:Q425"/>
    <mergeCell ref="G421:N421"/>
    <mergeCell ref="AG421:AK421"/>
    <mergeCell ref="C422:C424"/>
    <mergeCell ref="D422:D424"/>
    <mergeCell ref="E422:E424"/>
    <mergeCell ref="F422:F424"/>
    <mergeCell ref="G422:Q422"/>
    <mergeCell ref="AG422:AK422"/>
    <mergeCell ref="G423:M423"/>
    <mergeCell ref="O423:Q423"/>
    <mergeCell ref="C416:C421"/>
    <mergeCell ref="D416:D421"/>
    <mergeCell ref="E416:E421"/>
    <mergeCell ref="F416:F421"/>
    <mergeCell ref="G432:M432"/>
    <mergeCell ref="O432:Q432"/>
    <mergeCell ref="Y432:AA432"/>
    <mergeCell ref="AE432:AF432"/>
    <mergeCell ref="AH432:AK432"/>
    <mergeCell ref="Y429:AA429"/>
    <mergeCell ref="AE429:AF429"/>
    <mergeCell ref="AH429:AK429"/>
    <mergeCell ref="G430:M430"/>
    <mergeCell ref="O430:Q430"/>
    <mergeCell ref="Y430:AA430"/>
    <mergeCell ref="AE430:AF430"/>
    <mergeCell ref="AH430:AK430"/>
    <mergeCell ref="G427:N427"/>
    <mergeCell ref="AG427:AK427"/>
    <mergeCell ref="G428:Q428"/>
    <mergeCell ref="AG428:AK428"/>
    <mergeCell ref="G429:M429"/>
    <mergeCell ref="O429:Q429"/>
    <mergeCell ref="C438:C441"/>
    <mergeCell ref="D438:D441"/>
    <mergeCell ref="E438:E441"/>
    <mergeCell ref="F438:F441"/>
    <mergeCell ref="G438:Q438"/>
    <mergeCell ref="AG438:AK438"/>
    <mergeCell ref="G439:M439"/>
    <mergeCell ref="O439:Q439"/>
    <mergeCell ref="AH436:AK436"/>
    <mergeCell ref="G433:N433"/>
    <mergeCell ref="AG433:AK433"/>
    <mergeCell ref="C434:C437"/>
    <mergeCell ref="D434:D437"/>
    <mergeCell ref="E434:E437"/>
    <mergeCell ref="F434:F437"/>
    <mergeCell ref="G434:Q434"/>
    <mergeCell ref="AG434:AK434"/>
    <mergeCell ref="G435:M435"/>
    <mergeCell ref="O435:Q435"/>
    <mergeCell ref="C428:C433"/>
    <mergeCell ref="D428:D433"/>
    <mergeCell ref="E428:E433"/>
    <mergeCell ref="F428:F433"/>
    <mergeCell ref="Y435:AA435"/>
    <mergeCell ref="AE435:AF435"/>
    <mergeCell ref="AH435:AK435"/>
    <mergeCell ref="G436:M436"/>
    <mergeCell ref="O436:Q436"/>
    <mergeCell ref="Y436:AA436"/>
    <mergeCell ref="AE436:AF436"/>
    <mergeCell ref="G431:Q431"/>
    <mergeCell ref="AG431:AK431"/>
    <mergeCell ref="G450:N450"/>
    <mergeCell ref="AG450:AK450"/>
    <mergeCell ref="G330:M330"/>
    <mergeCell ref="O330:Q330"/>
    <mergeCell ref="Y330:AA330"/>
    <mergeCell ref="AH330:AK330"/>
    <mergeCell ref="C449:C450"/>
    <mergeCell ref="D449:D450"/>
    <mergeCell ref="E449:E450"/>
    <mergeCell ref="F449:F450"/>
    <mergeCell ref="G449:M449"/>
    <mergeCell ref="X449:AA449"/>
    <mergeCell ref="G447:M447"/>
    <mergeCell ref="X447:AA447"/>
    <mergeCell ref="AH447:AK447"/>
    <mergeCell ref="G448:N448"/>
    <mergeCell ref="AG448:AK448"/>
    <mergeCell ref="G444:M444"/>
    <mergeCell ref="AH444:AK444"/>
    <mergeCell ref="G445:N445"/>
    <mergeCell ref="AG445:AK445"/>
    <mergeCell ref="G437:N437"/>
    <mergeCell ref="AG437:AK437"/>
    <mergeCell ref="C447:C448"/>
    <mergeCell ref="D447:D448"/>
    <mergeCell ref="E447:E448"/>
    <mergeCell ref="F447:F448"/>
    <mergeCell ref="G441:N441"/>
    <mergeCell ref="AG441:AK441"/>
    <mergeCell ref="C443:C445"/>
    <mergeCell ref="D443:D445"/>
    <mergeCell ref="E443:E445"/>
    <mergeCell ref="A5:A58"/>
    <mergeCell ref="B6:B58"/>
    <mergeCell ref="A62:A86"/>
    <mergeCell ref="B62:B86"/>
    <mergeCell ref="A59:F59"/>
    <mergeCell ref="G59:AK59"/>
    <mergeCell ref="A60:F60"/>
    <mergeCell ref="G61:AK61"/>
    <mergeCell ref="B176:B188"/>
    <mergeCell ref="A176:A188"/>
    <mergeCell ref="A189:F189"/>
    <mergeCell ref="G189:AK189"/>
    <mergeCell ref="A190:F190"/>
    <mergeCell ref="G191:AK191"/>
    <mergeCell ref="C201:C227"/>
    <mergeCell ref="AH449:AK449"/>
    <mergeCell ref="AL449:AR449"/>
    <mergeCell ref="A446:A450"/>
    <mergeCell ref="B446:B450"/>
    <mergeCell ref="A442:A445"/>
    <mergeCell ref="B442:B445"/>
    <mergeCell ref="F443:F445"/>
    <mergeCell ref="G443:M443"/>
    <mergeCell ref="AH443:AK443"/>
    <mergeCell ref="Y439:AA439"/>
    <mergeCell ref="AE439:AF439"/>
    <mergeCell ref="AH439:AK439"/>
    <mergeCell ref="G440:M440"/>
    <mergeCell ref="O440:Q440"/>
    <mergeCell ref="Y440:AA440"/>
    <mergeCell ref="AE440:AF440"/>
    <mergeCell ref="AH440:AK440"/>
    <mergeCell ref="D201:D227"/>
    <mergeCell ref="E201:E227"/>
    <mergeCell ref="F201:F227"/>
    <mergeCell ref="B192:B238"/>
    <mergeCell ref="A192:A238"/>
    <mergeCell ref="A239:F239"/>
    <mergeCell ref="G239:AK239"/>
    <mergeCell ref="A240:F240"/>
    <mergeCell ref="G241:AK241"/>
    <mergeCell ref="F242:F300"/>
    <mergeCell ref="E242:E300"/>
    <mergeCell ref="D242:D300"/>
    <mergeCell ref="C242:C300"/>
    <mergeCell ref="B242:B300"/>
    <mergeCell ref="A242:A300"/>
    <mergeCell ref="C304:C321"/>
    <mergeCell ref="B304:B321"/>
    <mergeCell ref="A304:A321"/>
    <mergeCell ref="A301:F301"/>
    <mergeCell ref="G301:AK301"/>
    <mergeCell ref="A302:F302"/>
    <mergeCell ref="G303:AK303"/>
    <mergeCell ref="G319:Q319"/>
    <mergeCell ref="AG319:AK319"/>
    <mergeCell ref="G320:M320"/>
    <mergeCell ref="O320:Q320"/>
    <mergeCell ref="Y320:AA320"/>
    <mergeCell ref="AH320:AK320"/>
    <mergeCell ref="G317:M317"/>
    <mergeCell ref="O317:Q317"/>
    <mergeCell ref="Y317:AA317"/>
    <mergeCell ref="AH317:AK317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 alignWithMargins="0"/>
  <rowBreaks count="6" manualBreakCount="6">
    <brk id="58" max="36" man="1"/>
    <brk id="128" max="36" man="1"/>
    <brk id="188" max="36" man="1"/>
    <brk id="238" max="36" man="1"/>
    <brk id="355" max="36" man="1"/>
    <brk id="412" max="3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view="pageBreakPreview" topLeftCell="A16" zoomScale="115" zoomScaleSheetLayoutView="115" workbookViewId="0">
      <selection activeCell="E19" sqref="E19"/>
    </sheetView>
  </sheetViews>
  <sheetFormatPr defaultColWidth="8.88671875" defaultRowHeight="13.5"/>
  <cols>
    <col min="1" max="1" width="4.88671875" style="177" customWidth="1"/>
    <col min="2" max="2" width="9.21875" style="178" customWidth="1"/>
    <col min="3" max="3" width="6.5546875" style="178" customWidth="1"/>
    <col min="4" max="4" width="11" style="177" customWidth="1"/>
    <col min="5" max="6" width="8.77734375" style="177" customWidth="1"/>
    <col min="7" max="7" width="11.33203125" style="177" customWidth="1"/>
    <col min="8" max="8" width="9.5546875" style="177" customWidth="1"/>
    <col min="9" max="9" width="10.77734375" style="196" customWidth="1"/>
    <col min="10" max="10" width="8.44140625" style="7" bestFit="1" customWidth="1"/>
    <col min="11" max="16384" width="8.88671875" style="7"/>
  </cols>
  <sheetData>
    <row r="1" spans="1:11" ht="44.25" customHeight="1">
      <c r="A1" s="1712" t="s">
        <v>225</v>
      </c>
      <c r="B1" s="1712"/>
      <c r="C1" s="1712"/>
      <c r="D1" s="1712"/>
      <c r="E1" s="1712"/>
      <c r="F1" s="1712"/>
      <c r="G1" s="1712"/>
      <c r="H1" s="1712"/>
      <c r="I1" s="1712"/>
    </row>
    <row r="2" spans="1:11" ht="22.5" customHeight="1" thickBot="1">
      <c r="A2" s="177" t="s">
        <v>226</v>
      </c>
      <c r="I2" s="179" t="s">
        <v>227</v>
      </c>
    </row>
    <row r="3" spans="1:11" ht="21.75" customHeight="1">
      <c r="A3" s="1713" t="s">
        <v>228</v>
      </c>
      <c r="B3" s="1715" t="s">
        <v>229</v>
      </c>
      <c r="C3" s="1715" t="s">
        <v>230</v>
      </c>
      <c r="D3" s="1717" t="s">
        <v>231</v>
      </c>
      <c r="E3" s="1719" t="s">
        <v>236</v>
      </c>
      <c r="F3" s="1720"/>
      <c r="G3" s="1721" t="s">
        <v>224</v>
      </c>
      <c r="H3" s="1723" t="s">
        <v>232</v>
      </c>
      <c r="I3" s="1725" t="s">
        <v>233</v>
      </c>
    </row>
    <row r="4" spans="1:11" ht="21.75" customHeight="1" thickBot="1">
      <c r="A4" s="1714"/>
      <c r="B4" s="1716"/>
      <c r="C4" s="1716"/>
      <c r="D4" s="1718"/>
      <c r="E4" s="180" t="s">
        <v>234</v>
      </c>
      <c r="F4" s="180" t="s">
        <v>235</v>
      </c>
      <c r="G4" s="1722"/>
      <c r="H4" s="1724"/>
      <c r="I4" s="1726"/>
    </row>
    <row r="5" spans="1:11" ht="32.25" customHeight="1">
      <c r="A5" s="181">
        <v>1</v>
      </c>
      <c r="B5" s="182" t="s">
        <v>124</v>
      </c>
      <c r="C5" s="182" t="s">
        <v>88</v>
      </c>
      <c r="D5" s="183">
        <v>5508200</v>
      </c>
      <c r="E5" s="183">
        <v>40000</v>
      </c>
      <c r="F5" s="183">
        <v>400000</v>
      </c>
      <c r="G5" s="184">
        <f t="shared" ref="G5:G23" si="0">SUM(D5:F5)</f>
        <v>5948200</v>
      </c>
      <c r="H5" s="184">
        <v>1044000</v>
      </c>
      <c r="I5" s="185">
        <f>G5-H5</f>
        <v>4904200</v>
      </c>
    </row>
    <row r="6" spans="1:11" ht="32.25" customHeight="1">
      <c r="A6" s="186">
        <v>2</v>
      </c>
      <c r="B6" s="187" t="s">
        <v>125</v>
      </c>
      <c r="C6" s="187" t="s">
        <v>90</v>
      </c>
      <c r="D6" s="188">
        <v>3749100</v>
      </c>
      <c r="E6" s="188">
        <v>0</v>
      </c>
      <c r="F6" s="188">
        <v>0</v>
      </c>
      <c r="G6" s="189">
        <f t="shared" si="0"/>
        <v>3749100</v>
      </c>
      <c r="H6" s="189">
        <v>477000</v>
      </c>
      <c r="I6" s="185">
        <f t="shared" ref="I6:I23" si="1">G6-H6</f>
        <v>3272100</v>
      </c>
    </row>
    <row r="7" spans="1:11" ht="32.25" customHeight="1">
      <c r="A7" s="186">
        <v>3</v>
      </c>
      <c r="B7" s="187" t="s">
        <v>125</v>
      </c>
      <c r="C7" s="187" t="s">
        <v>423</v>
      </c>
      <c r="D7" s="188">
        <v>3749100</v>
      </c>
      <c r="E7" s="188">
        <v>40000</v>
      </c>
      <c r="F7" s="188"/>
      <c r="G7" s="189">
        <f t="shared" si="0"/>
        <v>3789100</v>
      </c>
      <c r="H7" s="189">
        <v>477000</v>
      </c>
      <c r="I7" s="185">
        <f t="shared" si="1"/>
        <v>3312100</v>
      </c>
    </row>
    <row r="8" spans="1:11" ht="32.25" customHeight="1">
      <c r="A8" s="186">
        <v>4</v>
      </c>
      <c r="B8" s="187" t="s">
        <v>125</v>
      </c>
      <c r="C8" s="187" t="s">
        <v>92</v>
      </c>
      <c r="D8" s="188">
        <v>3663100</v>
      </c>
      <c r="E8" s="188">
        <v>40000</v>
      </c>
      <c r="F8" s="188">
        <v>0</v>
      </c>
      <c r="G8" s="189">
        <f t="shared" si="0"/>
        <v>3703100</v>
      </c>
      <c r="H8" s="189">
        <v>461000</v>
      </c>
      <c r="I8" s="185">
        <f t="shared" si="1"/>
        <v>3242100</v>
      </c>
      <c r="K8" s="8"/>
    </row>
    <row r="9" spans="1:11" ht="32.25" customHeight="1">
      <c r="A9" s="186">
        <v>5</v>
      </c>
      <c r="B9" s="187" t="s">
        <v>212</v>
      </c>
      <c r="C9" s="187" t="s">
        <v>392</v>
      </c>
      <c r="D9" s="188">
        <v>2502800</v>
      </c>
      <c r="E9" s="188">
        <v>170000</v>
      </c>
      <c r="F9" s="188">
        <v>0</v>
      </c>
      <c r="G9" s="189">
        <f t="shared" si="0"/>
        <v>2672800</v>
      </c>
      <c r="H9" s="189">
        <v>244000</v>
      </c>
      <c r="I9" s="185">
        <f t="shared" si="1"/>
        <v>2428800</v>
      </c>
      <c r="K9" s="8"/>
    </row>
    <row r="10" spans="1:11" ht="32.25" customHeight="1">
      <c r="A10" s="186">
        <v>6</v>
      </c>
      <c r="B10" s="190" t="s">
        <v>393</v>
      </c>
      <c r="C10" s="187" t="s">
        <v>1555</v>
      </c>
      <c r="D10" s="188">
        <v>2254600</v>
      </c>
      <c r="E10" s="188">
        <v>0</v>
      </c>
      <c r="F10" s="188">
        <v>0</v>
      </c>
      <c r="G10" s="189">
        <f t="shared" si="0"/>
        <v>2254600</v>
      </c>
      <c r="H10" s="189">
        <v>215000</v>
      </c>
      <c r="I10" s="185">
        <f t="shared" si="1"/>
        <v>2039600</v>
      </c>
      <c r="K10" s="8"/>
    </row>
    <row r="11" spans="1:11" ht="32.25" customHeight="1">
      <c r="A11" s="186">
        <v>7</v>
      </c>
      <c r="B11" s="187" t="s">
        <v>393</v>
      </c>
      <c r="C11" s="191" t="s">
        <v>394</v>
      </c>
      <c r="D11" s="188">
        <v>3265400</v>
      </c>
      <c r="E11" s="188">
        <v>0</v>
      </c>
      <c r="F11" s="188">
        <v>0</v>
      </c>
      <c r="G11" s="189">
        <f t="shared" si="0"/>
        <v>3265400</v>
      </c>
      <c r="H11" s="189">
        <v>248000</v>
      </c>
      <c r="I11" s="185">
        <f t="shared" si="1"/>
        <v>3017400</v>
      </c>
      <c r="K11" s="8"/>
    </row>
    <row r="12" spans="1:11" ht="32.25" customHeight="1">
      <c r="A12" s="186">
        <v>8</v>
      </c>
      <c r="B12" s="187" t="s">
        <v>393</v>
      </c>
      <c r="C12" s="187" t="s">
        <v>395</v>
      </c>
      <c r="D12" s="188">
        <v>2336400</v>
      </c>
      <c r="E12" s="188">
        <v>0</v>
      </c>
      <c r="F12" s="188">
        <v>0</v>
      </c>
      <c r="G12" s="189">
        <f t="shared" si="0"/>
        <v>2336400</v>
      </c>
      <c r="H12" s="189">
        <v>262000</v>
      </c>
      <c r="I12" s="185">
        <f t="shared" si="1"/>
        <v>2074400</v>
      </c>
      <c r="K12" s="8"/>
    </row>
    <row r="13" spans="1:11" ht="32.25" customHeight="1">
      <c r="A13" s="186">
        <v>9</v>
      </c>
      <c r="B13" s="190" t="s">
        <v>393</v>
      </c>
      <c r="C13" s="187" t="s">
        <v>396</v>
      </c>
      <c r="D13" s="188">
        <v>2254600</v>
      </c>
      <c r="E13" s="188">
        <v>0</v>
      </c>
      <c r="F13" s="188">
        <v>0</v>
      </c>
      <c r="G13" s="189">
        <f t="shared" si="0"/>
        <v>2254600</v>
      </c>
      <c r="H13" s="189">
        <v>215000</v>
      </c>
      <c r="I13" s="185">
        <f t="shared" si="1"/>
        <v>2039600</v>
      </c>
      <c r="K13" s="8"/>
    </row>
    <row r="14" spans="1:11" ht="32.25" customHeight="1">
      <c r="A14" s="186">
        <v>10</v>
      </c>
      <c r="B14" s="190" t="s">
        <v>1137</v>
      </c>
      <c r="C14" s="187" t="s">
        <v>1138</v>
      </c>
      <c r="D14" s="188">
        <v>2310100</v>
      </c>
      <c r="E14" s="188">
        <v>20000</v>
      </c>
      <c r="F14" s="188">
        <v>0</v>
      </c>
      <c r="G14" s="189">
        <f t="shared" si="0"/>
        <v>2330100</v>
      </c>
      <c r="H14" s="189">
        <v>203290</v>
      </c>
      <c r="I14" s="185">
        <f t="shared" si="1"/>
        <v>2126810</v>
      </c>
      <c r="K14" s="8"/>
    </row>
    <row r="15" spans="1:11" ht="32.25" customHeight="1">
      <c r="A15" s="186">
        <v>11</v>
      </c>
      <c r="B15" s="190" t="s">
        <v>402</v>
      </c>
      <c r="C15" s="187" t="s">
        <v>403</v>
      </c>
      <c r="D15" s="188">
        <v>3027800</v>
      </c>
      <c r="E15" s="188">
        <v>0</v>
      </c>
      <c r="F15" s="188">
        <v>0</v>
      </c>
      <c r="G15" s="189">
        <f t="shared" si="0"/>
        <v>3027800</v>
      </c>
      <c r="H15" s="189">
        <v>357000</v>
      </c>
      <c r="I15" s="185">
        <f t="shared" si="1"/>
        <v>2670800</v>
      </c>
      <c r="K15" s="8"/>
    </row>
    <row r="16" spans="1:11" ht="32.25" customHeight="1">
      <c r="A16" s="186">
        <v>12</v>
      </c>
      <c r="B16" s="187" t="s">
        <v>399</v>
      </c>
      <c r="C16" s="187" t="s">
        <v>422</v>
      </c>
      <c r="D16" s="188">
        <v>2568400</v>
      </c>
      <c r="E16" s="188"/>
      <c r="F16" s="188">
        <v>0</v>
      </c>
      <c r="G16" s="189">
        <f t="shared" ref="G16" si="2">SUM(D16:F16)</f>
        <v>2568400</v>
      </c>
      <c r="H16" s="189">
        <v>259000</v>
      </c>
      <c r="I16" s="185">
        <f t="shared" ref="I16" si="3">G16-H16</f>
        <v>2309400</v>
      </c>
      <c r="K16" s="8"/>
    </row>
    <row r="17" spans="1:11" ht="32.25" customHeight="1">
      <c r="A17" s="186">
        <v>13</v>
      </c>
      <c r="B17" s="187" t="s">
        <v>399</v>
      </c>
      <c r="C17" s="187" t="s">
        <v>1177</v>
      </c>
      <c r="D17" s="188">
        <v>2156800</v>
      </c>
      <c r="E17" s="188"/>
      <c r="F17" s="188">
        <v>0</v>
      </c>
      <c r="G17" s="189">
        <f t="shared" si="0"/>
        <v>2156800</v>
      </c>
      <c r="H17" s="189">
        <v>259000</v>
      </c>
      <c r="I17" s="185">
        <f t="shared" si="1"/>
        <v>1897800</v>
      </c>
      <c r="K17" s="8"/>
    </row>
    <row r="18" spans="1:11" ht="32.25" customHeight="1">
      <c r="A18" s="186">
        <v>14</v>
      </c>
      <c r="B18" s="187" t="s">
        <v>397</v>
      </c>
      <c r="C18" s="187" t="s">
        <v>398</v>
      </c>
      <c r="D18" s="188">
        <v>3073900</v>
      </c>
      <c r="E18" s="188">
        <v>90000</v>
      </c>
      <c r="F18" s="188">
        <v>0</v>
      </c>
      <c r="G18" s="189">
        <f t="shared" si="0"/>
        <v>3163900</v>
      </c>
      <c r="H18" s="189">
        <v>338000</v>
      </c>
      <c r="I18" s="185">
        <f t="shared" si="1"/>
        <v>2825900</v>
      </c>
      <c r="K18" s="8"/>
    </row>
    <row r="19" spans="1:11" ht="32.25" customHeight="1">
      <c r="A19" s="186">
        <v>15</v>
      </c>
      <c r="B19" s="190" t="s">
        <v>400</v>
      </c>
      <c r="C19" s="187" t="s">
        <v>401</v>
      </c>
      <c r="D19" s="188">
        <v>3179900</v>
      </c>
      <c r="E19" s="188">
        <v>0</v>
      </c>
      <c r="F19" s="188">
        <v>0</v>
      </c>
      <c r="G19" s="189">
        <f t="shared" si="0"/>
        <v>3179900</v>
      </c>
      <c r="H19" s="189">
        <v>335000</v>
      </c>
      <c r="I19" s="185">
        <f t="shared" si="1"/>
        <v>2844900</v>
      </c>
      <c r="K19" s="8"/>
    </row>
    <row r="20" spans="1:11" ht="32.25" customHeight="1">
      <c r="A20" s="186">
        <v>16</v>
      </c>
      <c r="B20" s="187" t="s">
        <v>404</v>
      </c>
      <c r="C20" s="187" t="s">
        <v>405</v>
      </c>
      <c r="D20" s="24">
        <v>2224800</v>
      </c>
      <c r="E20" s="188">
        <v>40000</v>
      </c>
      <c r="F20" s="188">
        <v>0</v>
      </c>
      <c r="G20" s="189">
        <f t="shared" si="0"/>
        <v>2264800</v>
      </c>
      <c r="H20" s="189">
        <v>234000</v>
      </c>
      <c r="I20" s="185">
        <f t="shared" si="1"/>
        <v>2030800</v>
      </c>
      <c r="K20" s="8"/>
    </row>
    <row r="21" spans="1:11" ht="32.25" customHeight="1">
      <c r="A21" s="186">
        <v>17</v>
      </c>
      <c r="B21" s="187" t="s">
        <v>1135</v>
      </c>
      <c r="C21" s="187" t="s">
        <v>1136</v>
      </c>
      <c r="D21" s="24">
        <v>2122700</v>
      </c>
      <c r="E21" s="188">
        <v>170000</v>
      </c>
      <c r="F21" s="188"/>
      <c r="G21" s="189">
        <f t="shared" si="0"/>
        <v>2292700</v>
      </c>
      <c r="H21" s="189">
        <v>186800</v>
      </c>
      <c r="I21" s="185">
        <f t="shared" si="1"/>
        <v>2105900</v>
      </c>
      <c r="K21" s="8"/>
    </row>
    <row r="22" spans="1:11" ht="32.25" customHeight="1">
      <c r="A22" s="186">
        <v>18</v>
      </c>
      <c r="B22" s="187" t="s">
        <v>406</v>
      </c>
      <c r="C22" s="191" t="s">
        <v>407</v>
      </c>
      <c r="D22" s="24">
        <v>2146900</v>
      </c>
      <c r="E22" s="188">
        <v>40000</v>
      </c>
      <c r="F22" s="188">
        <v>0</v>
      </c>
      <c r="G22" s="189">
        <f t="shared" si="0"/>
        <v>2186900</v>
      </c>
      <c r="H22" s="189">
        <v>222000</v>
      </c>
      <c r="I22" s="185">
        <f t="shared" si="1"/>
        <v>1964900</v>
      </c>
      <c r="K22" s="8"/>
    </row>
    <row r="23" spans="1:11" ht="32.25" customHeight="1" thickBot="1">
      <c r="A23" s="192">
        <v>19</v>
      </c>
      <c r="B23" s="193" t="s">
        <v>408</v>
      </c>
      <c r="C23" s="193" t="s">
        <v>409</v>
      </c>
      <c r="D23" s="194">
        <v>2367000</v>
      </c>
      <c r="E23" s="195">
        <v>40000</v>
      </c>
      <c r="F23" s="195">
        <v>0</v>
      </c>
      <c r="G23" s="194">
        <f t="shared" si="0"/>
        <v>2407000</v>
      </c>
      <c r="H23" s="194">
        <v>250000</v>
      </c>
      <c r="I23" s="198">
        <f t="shared" si="1"/>
        <v>2157000</v>
      </c>
      <c r="K23" s="8"/>
    </row>
    <row r="24" spans="1:11">
      <c r="K24" s="8"/>
    </row>
    <row r="25" spans="1:11">
      <c r="K25" s="8"/>
    </row>
    <row r="26" spans="1:11">
      <c r="K26" s="8"/>
    </row>
    <row r="27" spans="1:11">
      <c r="K27" s="8"/>
    </row>
    <row r="28" spans="1:11">
      <c r="K28" s="8"/>
    </row>
    <row r="29" spans="1:11">
      <c r="K29" s="8"/>
    </row>
    <row r="30" spans="1:11">
      <c r="K30" s="8"/>
    </row>
    <row r="31" spans="1:11">
      <c r="K31" s="8"/>
    </row>
    <row r="32" spans="1:11">
      <c r="K32" s="8"/>
    </row>
    <row r="33" spans="11:11">
      <c r="K33" s="8"/>
    </row>
    <row r="34" spans="11:11">
      <c r="K34" s="8"/>
    </row>
    <row r="35" spans="11:11">
      <c r="K35" s="8"/>
    </row>
    <row r="36" spans="11:11">
      <c r="K36" s="8"/>
    </row>
    <row r="37" spans="11:11">
      <c r="K37" s="8"/>
    </row>
    <row r="38" spans="11:11">
      <c r="K38" s="8"/>
    </row>
    <row r="39" spans="11:11">
      <c r="K39" s="8"/>
    </row>
    <row r="40" spans="11:11">
      <c r="K40" s="8"/>
    </row>
    <row r="41" spans="11:11">
      <c r="K41" s="8"/>
    </row>
    <row r="42" spans="11:11">
      <c r="K42" s="8"/>
    </row>
    <row r="43" spans="11:11">
      <c r="K43" s="8"/>
    </row>
    <row r="44" spans="11:11">
      <c r="K44" s="8"/>
    </row>
    <row r="45" spans="11:11">
      <c r="K45" s="8"/>
    </row>
    <row r="46" spans="11:11">
      <c r="K46" s="8"/>
    </row>
    <row r="47" spans="11:11">
      <c r="K47" s="8"/>
    </row>
    <row r="48" spans="11:11">
      <c r="K48" s="8"/>
    </row>
    <row r="49" spans="11:11">
      <c r="K49" s="8"/>
    </row>
    <row r="50" spans="11:11">
      <c r="K50" s="8"/>
    </row>
    <row r="51" spans="11:11">
      <c r="K51" s="8"/>
    </row>
    <row r="52" spans="11:11">
      <c r="K52" s="8"/>
    </row>
    <row r="53" spans="11:11">
      <c r="K53" s="8"/>
    </row>
    <row r="54" spans="11:11">
      <c r="K54" s="8"/>
    </row>
    <row r="55" spans="11:11">
      <c r="K55" s="8"/>
    </row>
    <row r="56" spans="11:11">
      <c r="K56" s="8"/>
    </row>
    <row r="57" spans="11:11">
      <c r="K57" s="8"/>
    </row>
    <row r="58" spans="11:11">
      <c r="K58" s="8"/>
    </row>
    <row r="59" spans="11:11">
      <c r="K59" s="8"/>
    </row>
    <row r="60" spans="11:11">
      <c r="K60" s="8"/>
    </row>
    <row r="61" spans="11:11">
      <c r="K61" s="8"/>
    </row>
    <row r="62" spans="11:11">
      <c r="K62" s="8"/>
    </row>
    <row r="63" spans="11:11">
      <c r="K63" s="8"/>
    </row>
    <row r="64" spans="11:11">
      <c r="K64" s="8"/>
    </row>
    <row r="65" spans="11:11">
      <c r="K65" s="8"/>
    </row>
  </sheetData>
  <mergeCells count="9">
    <mergeCell ref="A1:I1"/>
    <mergeCell ref="A3:A4"/>
    <mergeCell ref="B3:B4"/>
    <mergeCell ref="C3:C4"/>
    <mergeCell ref="D3:D4"/>
    <mergeCell ref="E3:F3"/>
    <mergeCell ref="G3:G4"/>
    <mergeCell ref="H3:H4"/>
    <mergeCell ref="I3:I4"/>
  </mergeCells>
  <phoneticPr fontId="7" type="noConversion"/>
  <printOptions horizontalCentered="1"/>
  <pageMargins left="0.31496062992125984" right="0.23622047244094491" top="0.39370078740157483" bottom="0.51181102362204722" header="0.51181102362204722" footer="0.51181102362204722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4"/>
  <sheetViews>
    <sheetView view="pageBreakPreview" zoomScaleNormal="100" zoomScaleSheetLayoutView="100" zoomScalePageLayoutView="85" workbookViewId="0">
      <selection activeCell="Z18" sqref="Z18"/>
    </sheetView>
  </sheetViews>
  <sheetFormatPr defaultColWidth="8.88671875" defaultRowHeight="11.25"/>
  <cols>
    <col min="1" max="1" width="4.109375" style="81" customWidth="1"/>
    <col min="2" max="2" width="7.109375" style="855" customWidth="1"/>
    <col min="3" max="3" width="3.44140625" style="855" customWidth="1"/>
    <col min="4" max="4" width="8" style="856" customWidth="1"/>
    <col min="5" max="5" width="10" style="856" customWidth="1"/>
    <col min="6" max="6" width="12.44140625" style="81" customWidth="1"/>
    <col min="7" max="7" width="8.109375" style="857" customWidth="1"/>
    <col min="8" max="8" width="6.109375" style="81" customWidth="1"/>
    <col min="9" max="9" width="4.109375" style="858" customWidth="1"/>
    <col min="10" max="10" width="2.44140625" style="81" customWidth="1"/>
    <col min="11" max="11" width="5.21875" style="81" bestFit="1" customWidth="1"/>
    <col min="12" max="12" width="4.109375" style="858" customWidth="1"/>
    <col min="13" max="13" width="2.77734375" style="855" customWidth="1"/>
    <col min="14" max="14" width="4.77734375" style="81" customWidth="1"/>
    <col min="15" max="15" width="5.33203125" style="858" customWidth="1"/>
    <col min="16" max="16" width="6.6640625" style="859" customWidth="1"/>
    <col min="17" max="17" width="12.33203125" style="860" customWidth="1"/>
    <col min="18" max="18" width="9.33203125" style="209" bestFit="1" customWidth="1"/>
    <col min="19" max="19" width="8.88671875" style="51"/>
    <col min="20" max="20" width="9.33203125" style="51" bestFit="1" customWidth="1"/>
    <col min="21" max="16384" width="8.88671875" style="51"/>
  </cols>
  <sheetData>
    <row r="1" spans="1:22" ht="17.45" customHeight="1">
      <c r="A1" s="783" t="s">
        <v>185</v>
      </c>
      <c r="B1" s="1804" t="s">
        <v>128</v>
      </c>
      <c r="C1" s="1804"/>
      <c r="D1" s="1805" t="s">
        <v>142</v>
      </c>
      <c r="E1" s="1806"/>
      <c r="F1" s="1822" t="s">
        <v>143</v>
      </c>
      <c r="G1" s="1823"/>
      <c r="H1" s="1823"/>
      <c r="I1" s="1823"/>
      <c r="J1" s="1823"/>
      <c r="K1" s="1823"/>
      <c r="L1" s="1823"/>
      <c r="M1" s="1823"/>
      <c r="N1" s="1823"/>
      <c r="O1" s="1823"/>
      <c r="P1" s="1824"/>
      <c r="Q1" s="1795" t="s">
        <v>1050</v>
      </c>
      <c r="R1" s="1893" t="s">
        <v>1049</v>
      </c>
      <c r="S1" s="1893" t="s">
        <v>1048</v>
      </c>
      <c r="T1" s="1893" t="s">
        <v>1047</v>
      </c>
      <c r="U1" s="209"/>
      <c r="V1" s="209"/>
    </row>
    <row r="2" spans="1:22" ht="17.45" customHeight="1">
      <c r="A2" s="784" t="s">
        <v>144</v>
      </c>
      <c r="B2" s="1804"/>
      <c r="C2" s="1804"/>
      <c r="D2" s="398" t="s">
        <v>1564</v>
      </c>
      <c r="E2" s="342" t="s">
        <v>129</v>
      </c>
      <c r="F2" s="1825"/>
      <c r="G2" s="1826"/>
      <c r="H2" s="1826"/>
      <c r="I2" s="1826"/>
      <c r="J2" s="1826"/>
      <c r="K2" s="1826"/>
      <c r="L2" s="1826"/>
      <c r="M2" s="1826"/>
      <c r="N2" s="1826"/>
      <c r="O2" s="1826"/>
      <c r="P2" s="1827"/>
      <c r="Q2" s="1796"/>
      <c r="R2" s="1893"/>
      <c r="S2" s="1893"/>
      <c r="T2" s="1893"/>
      <c r="U2" s="209"/>
      <c r="V2" s="209"/>
    </row>
    <row r="3" spans="1:22" ht="17.45" customHeight="1">
      <c r="A3" s="1807" t="s">
        <v>1046</v>
      </c>
      <c r="B3" s="1807"/>
      <c r="C3" s="1807"/>
      <c r="D3" s="785">
        <f>D4+D73+D135+D268+D388+D491+D706+D784+D795+D813+D833+D850+D874+D899+D907+D929+D937+D950+D956+D962+D971+D977</f>
        <v>222936</v>
      </c>
      <c r="E3" s="785">
        <f>E4+E73+E135+E268+E388+E491+E706+E784+E795+E813+E833+E850+E874+E899+E907+E929+E937+E950+E956+E962+E971+E977-1</f>
        <v>2098593</v>
      </c>
      <c r="F3" s="1828"/>
      <c r="G3" s="1829"/>
      <c r="H3" s="1829"/>
      <c r="I3" s="1829"/>
      <c r="J3" s="1829"/>
      <c r="K3" s="1829"/>
      <c r="L3" s="1829"/>
      <c r="M3" s="1829"/>
      <c r="N3" s="1829"/>
      <c r="O3" s="1829"/>
      <c r="P3" s="1830"/>
      <c r="Q3" s="1797"/>
      <c r="R3" s="1893"/>
      <c r="S3" s="1893"/>
      <c r="T3" s="1893"/>
      <c r="U3" s="209"/>
      <c r="V3" s="209"/>
    </row>
    <row r="4" spans="1:22" ht="17.45" customHeight="1">
      <c r="A4" s="1809" t="s">
        <v>462</v>
      </c>
      <c r="B4" s="1810"/>
      <c r="C4" s="1811"/>
      <c r="D4" s="398">
        <f>SUM(D5+D42)</f>
        <v>5042</v>
      </c>
      <c r="E4" s="342">
        <f>SUM(E5+E42)</f>
        <v>0</v>
      </c>
      <c r="F4" s="786"/>
      <c r="G4" s="787"/>
      <c r="H4" s="787"/>
      <c r="I4" s="787"/>
      <c r="J4" s="787"/>
      <c r="K4" s="787"/>
      <c r="L4" s="787"/>
      <c r="M4" s="787"/>
      <c r="N4" s="787"/>
      <c r="O4" s="787"/>
      <c r="P4" s="788"/>
      <c r="Q4" s="789"/>
      <c r="R4" s="199"/>
      <c r="S4" s="199"/>
      <c r="T4" s="199"/>
      <c r="U4" s="209"/>
      <c r="V4" s="209"/>
    </row>
    <row r="5" spans="1:22" ht="17.45" customHeight="1">
      <c r="A5" s="1816" t="s">
        <v>1014</v>
      </c>
      <c r="B5" s="1812" t="s">
        <v>704</v>
      </c>
      <c r="C5" s="1813"/>
      <c r="D5" s="309">
        <f>SUM(D6:D41)</f>
        <v>4622</v>
      </c>
      <c r="E5" s="310">
        <f>SUM(E6:E41)</f>
        <v>0</v>
      </c>
      <c r="F5" s="790"/>
      <c r="G5" s="790"/>
      <c r="H5" s="790"/>
      <c r="I5" s="791"/>
      <c r="J5" s="790"/>
      <c r="K5" s="790"/>
      <c r="L5" s="791"/>
      <c r="M5" s="790"/>
      <c r="N5" s="790"/>
      <c r="O5" s="791"/>
      <c r="P5" s="790"/>
      <c r="Q5" s="792"/>
      <c r="R5" s="199"/>
      <c r="S5" s="199"/>
      <c r="T5" s="199"/>
      <c r="U5" s="209"/>
      <c r="V5" s="209">
        <f>SUM(D4+D73+D135+D268+D388+D491+D706+D784+D795+D813+D833+D850+D874+D899+D907+D929+D937+D950+D956+D962+D971+D977)</f>
        <v>222936</v>
      </c>
    </row>
    <row r="6" spans="1:22" ht="17.45" customHeight="1">
      <c r="A6" s="1817"/>
      <c r="B6" s="1751" t="s">
        <v>1045</v>
      </c>
      <c r="C6" s="1752"/>
      <c r="D6" s="223">
        <f>SUM(P9:P10)</f>
        <v>4110</v>
      </c>
      <c r="E6" s="224">
        <v>0</v>
      </c>
      <c r="F6" s="225" t="s">
        <v>1044</v>
      </c>
      <c r="G6" s="226"/>
      <c r="H6" s="227"/>
      <c r="I6" s="278"/>
      <c r="J6" s="227"/>
      <c r="K6" s="278"/>
      <c r="L6" s="278"/>
      <c r="M6" s="228"/>
      <c r="N6" s="278"/>
      <c r="O6" s="278"/>
      <c r="P6" s="227"/>
      <c r="Q6" s="1733" t="s">
        <v>1043</v>
      </c>
      <c r="R6" s="199"/>
      <c r="S6" s="199"/>
      <c r="T6" s="199"/>
      <c r="U6" s="209"/>
      <c r="V6" s="209"/>
    </row>
    <row r="7" spans="1:22" ht="17.45" customHeight="1">
      <c r="A7" s="1817"/>
      <c r="B7" s="1727"/>
      <c r="C7" s="1728"/>
      <c r="D7" s="223"/>
      <c r="E7" s="224"/>
      <c r="F7" s="200" t="s">
        <v>81</v>
      </c>
      <c r="G7" s="226"/>
      <c r="H7" s="227"/>
      <c r="I7" s="278"/>
      <c r="J7" s="227"/>
      <c r="K7" s="278"/>
      <c r="L7" s="278"/>
      <c r="M7" s="228"/>
      <c r="N7" s="278"/>
      <c r="O7" s="278"/>
      <c r="P7" s="227"/>
      <c r="Q7" s="1734"/>
      <c r="R7" s="199"/>
      <c r="S7" s="199"/>
      <c r="T7" s="199"/>
      <c r="U7" s="209"/>
      <c r="V7" s="209"/>
    </row>
    <row r="8" spans="1:22" ht="17.45" customHeight="1">
      <c r="A8" s="1817"/>
      <c r="B8" s="1727"/>
      <c r="C8" s="1728"/>
      <c r="D8" s="223"/>
      <c r="E8" s="224"/>
      <c r="F8" s="200" t="s">
        <v>147</v>
      </c>
      <c r="G8" s="226"/>
      <c r="H8" s="227"/>
      <c r="I8" s="278"/>
      <c r="J8" s="227"/>
      <c r="K8" s="278"/>
      <c r="L8" s="278"/>
      <c r="M8" s="228"/>
      <c r="N8" s="278"/>
      <c r="O8" s="278"/>
      <c r="P8" s="227"/>
      <c r="Q8" s="1734"/>
      <c r="R8" s="199"/>
      <c r="S8" s="199"/>
      <c r="T8" s="199"/>
      <c r="U8" s="209"/>
      <c r="V8" s="209"/>
    </row>
    <row r="9" spans="1:22" ht="17.45" customHeight="1">
      <c r="A9" s="1817"/>
      <c r="B9" s="1727"/>
      <c r="C9" s="1728"/>
      <c r="D9" s="223"/>
      <c r="E9" s="224"/>
      <c r="F9" s="229" t="s">
        <v>1042</v>
      </c>
      <c r="G9" s="226"/>
      <c r="H9" s="227"/>
      <c r="I9" s="278"/>
      <c r="J9" s="228"/>
      <c r="K9" s="278">
        <v>120</v>
      </c>
      <c r="L9" s="278" t="s">
        <v>483</v>
      </c>
      <c r="M9" s="228" t="s">
        <v>68</v>
      </c>
      <c r="N9" s="278">
        <v>3</v>
      </c>
      <c r="O9" s="278" t="s">
        <v>506</v>
      </c>
      <c r="P9" s="227">
        <f>K9*N9</f>
        <v>360</v>
      </c>
      <c r="Q9" s="1734"/>
      <c r="R9" s="199"/>
      <c r="S9" s="199"/>
      <c r="T9" s="199"/>
      <c r="U9" s="209"/>
      <c r="V9" s="209"/>
    </row>
    <row r="10" spans="1:22" ht="17.45" customHeight="1">
      <c r="A10" s="1817"/>
      <c r="B10" s="1727"/>
      <c r="C10" s="1728"/>
      <c r="D10" s="223"/>
      <c r="E10" s="224"/>
      <c r="F10" s="229" t="s">
        <v>1041</v>
      </c>
      <c r="G10" s="226"/>
      <c r="H10" s="227"/>
      <c r="I10" s="278"/>
      <c r="J10" s="1814">
        <v>1250</v>
      </c>
      <c r="K10" s="1814"/>
      <c r="L10" s="278" t="s">
        <v>483</v>
      </c>
      <c r="M10" s="228" t="s">
        <v>68</v>
      </c>
      <c r="N10" s="278">
        <v>3</v>
      </c>
      <c r="O10" s="278" t="s">
        <v>506</v>
      </c>
      <c r="P10" s="227">
        <f>J10*N10</f>
        <v>3750</v>
      </c>
      <c r="Q10" s="1734"/>
      <c r="R10" s="199"/>
      <c r="S10" s="199"/>
      <c r="T10" s="199"/>
      <c r="U10" s="209"/>
      <c r="V10" s="209"/>
    </row>
    <row r="11" spans="1:22" ht="17.45" customHeight="1">
      <c r="A11" s="1817"/>
      <c r="B11" s="1727"/>
      <c r="C11" s="1728"/>
      <c r="D11" s="223"/>
      <c r="E11" s="224"/>
      <c r="F11" s="200" t="s">
        <v>148</v>
      </c>
      <c r="G11" s="1815" t="s">
        <v>1040</v>
      </c>
      <c r="H11" s="1815"/>
      <c r="I11" s="1815"/>
      <c r="J11" s="1815"/>
      <c r="K11" s="1815"/>
      <c r="L11" s="1815"/>
      <c r="M11" s="1815"/>
      <c r="N11" s="1815"/>
      <c r="O11" s="1815"/>
      <c r="P11" s="1815"/>
      <c r="Q11" s="1734"/>
      <c r="R11" s="199"/>
      <c r="S11" s="199"/>
      <c r="T11" s="199"/>
      <c r="U11" s="209"/>
      <c r="V11" s="209"/>
    </row>
    <row r="12" spans="1:22" ht="17.45" customHeight="1">
      <c r="A12" s="1817"/>
      <c r="B12" s="1727"/>
      <c r="C12" s="1728"/>
      <c r="D12" s="223"/>
      <c r="E12" s="224"/>
      <c r="F12" s="200"/>
      <c r="G12" s="1815"/>
      <c r="H12" s="1815"/>
      <c r="I12" s="1815"/>
      <c r="J12" s="1815"/>
      <c r="K12" s="1815"/>
      <c r="L12" s="1815"/>
      <c r="M12" s="1815"/>
      <c r="N12" s="1815"/>
      <c r="O12" s="1815"/>
      <c r="P12" s="1815"/>
      <c r="Q12" s="1734"/>
      <c r="R12" s="199"/>
      <c r="S12" s="199"/>
      <c r="T12" s="199"/>
      <c r="U12" s="209"/>
      <c r="V12" s="209"/>
    </row>
    <row r="13" spans="1:22" ht="17.45" customHeight="1">
      <c r="A13" s="1817"/>
      <c r="B13" s="1727"/>
      <c r="C13" s="1728"/>
      <c r="D13" s="223"/>
      <c r="E13" s="224"/>
      <c r="F13" s="200"/>
      <c r="G13" s="1815" t="s">
        <v>1039</v>
      </c>
      <c r="H13" s="1815"/>
      <c r="I13" s="1815"/>
      <c r="J13" s="1815"/>
      <c r="K13" s="1815"/>
      <c r="L13" s="1815"/>
      <c r="M13" s="1815"/>
      <c r="N13" s="1815"/>
      <c r="O13" s="1815"/>
      <c r="P13" s="1815"/>
      <c r="Q13" s="1734"/>
      <c r="R13" s="199"/>
      <c r="S13" s="199"/>
      <c r="T13" s="199"/>
      <c r="U13" s="209"/>
      <c r="V13" s="209"/>
    </row>
    <row r="14" spans="1:22" ht="17.45" customHeight="1">
      <c r="A14" s="1817"/>
      <c r="B14" s="1727"/>
      <c r="C14" s="1728"/>
      <c r="D14" s="223">
        <f>SUM(P17:P20)</f>
        <v>452</v>
      </c>
      <c r="E14" s="224">
        <v>0</v>
      </c>
      <c r="F14" s="225" t="s">
        <v>1038</v>
      </c>
      <c r="G14" s="226"/>
      <c r="H14" s="227"/>
      <c r="I14" s="278"/>
      <c r="J14" s="227"/>
      <c r="K14" s="278"/>
      <c r="L14" s="278"/>
      <c r="M14" s="228"/>
      <c r="N14" s="278"/>
      <c r="O14" s="278"/>
      <c r="P14" s="227"/>
      <c r="Q14" s="1734" t="s">
        <v>1037</v>
      </c>
      <c r="R14" s="199"/>
      <c r="S14" s="199"/>
      <c r="T14" s="199"/>
      <c r="U14" s="209"/>
      <c r="V14" s="209"/>
    </row>
    <row r="15" spans="1:22" ht="17.45" customHeight="1">
      <c r="A15" s="1817"/>
      <c r="B15" s="1727"/>
      <c r="C15" s="1728"/>
      <c r="D15" s="223"/>
      <c r="E15" s="224"/>
      <c r="F15" s="200" t="s">
        <v>81</v>
      </c>
      <c r="G15" s="226"/>
      <c r="H15" s="227"/>
      <c r="I15" s="278"/>
      <c r="J15" s="227"/>
      <c r="K15" s="278"/>
      <c r="L15" s="278"/>
      <c r="M15" s="228"/>
      <c r="N15" s="278"/>
      <c r="O15" s="278"/>
      <c r="P15" s="227"/>
      <c r="Q15" s="1734"/>
      <c r="R15" s="199"/>
      <c r="S15" s="199"/>
      <c r="T15" s="199"/>
      <c r="U15" s="209"/>
      <c r="V15" s="209"/>
    </row>
    <row r="16" spans="1:22" ht="17.45" customHeight="1">
      <c r="A16" s="1817"/>
      <c r="B16" s="1727"/>
      <c r="C16" s="1728"/>
      <c r="D16" s="223"/>
      <c r="E16" s="224"/>
      <c r="F16" s="200" t="s">
        <v>147</v>
      </c>
      <c r="G16" s="226"/>
      <c r="H16" s="227"/>
      <c r="I16" s="278"/>
      <c r="J16" s="227"/>
      <c r="K16" s="278"/>
      <c r="L16" s="278"/>
      <c r="M16" s="228"/>
      <c r="N16" s="278"/>
      <c r="O16" s="278"/>
      <c r="P16" s="227"/>
      <c r="Q16" s="1734"/>
      <c r="R16" s="199"/>
      <c r="S16" s="199"/>
      <c r="T16" s="199"/>
      <c r="U16" s="209"/>
      <c r="V16" s="209"/>
    </row>
    <row r="17" spans="1:22" ht="17.45" customHeight="1">
      <c r="A17" s="1817"/>
      <c r="B17" s="1727"/>
      <c r="C17" s="1728"/>
      <c r="D17" s="223"/>
      <c r="E17" s="224"/>
      <c r="F17" s="229" t="s">
        <v>1036</v>
      </c>
      <c r="G17" s="226"/>
      <c r="H17" s="227"/>
      <c r="I17" s="278"/>
      <c r="J17" s="227"/>
      <c r="K17" s="278">
        <v>5</v>
      </c>
      <c r="L17" s="278" t="s">
        <v>75</v>
      </c>
      <c r="M17" s="228" t="s">
        <v>68</v>
      </c>
      <c r="N17" s="278">
        <v>12</v>
      </c>
      <c r="O17" s="278" t="s">
        <v>1033</v>
      </c>
      <c r="P17" s="227">
        <f>K17*N17</f>
        <v>60</v>
      </c>
      <c r="Q17" s="1734"/>
      <c r="R17" s="199"/>
      <c r="S17" s="199"/>
      <c r="T17" s="199"/>
      <c r="U17" s="209"/>
      <c r="V17" s="209"/>
    </row>
    <row r="18" spans="1:22" ht="17.45" customHeight="1">
      <c r="A18" s="1817"/>
      <c r="B18" s="1727"/>
      <c r="C18" s="1728"/>
      <c r="D18" s="223"/>
      <c r="E18" s="224"/>
      <c r="F18" s="229" t="s">
        <v>1035</v>
      </c>
      <c r="G18" s="226"/>
      <c r="H18" s="227"/>
      <c r="I18" s="278"/>
      <c r="J18" s="227"/>
      <c r="K18" s="278">
        <v>14</v>
      </c>
      <c r="L18" s="278" t="s">
        <v>75</v>
      </c>
      <c r="M18" s="228" t="s">
        <v>68</v>
      </c>
      <c r="N18" s="278">
        <v>12</v>
      </c>
      <c r="O18" s="278" t="s">
        <v>1033</v>
      </c>
      <c r="P18" s="227">
        <f>K18*N18</f>
        <v>168</v>
      </c>
      <c r="Q18" s="1734"/>
      <c r="R18" s="199"/>
      <c r="S18" s="199"/>
      <c r="T18" s="199"/>
      <c r="U18" s="209"/>
      <c r="V18" s="209"/>
    </row>
    <row r="19" spans="1:22" ht="17.45" customHeight="1">
      <c r="A19" s="1817"/>
      <c r="B19" s="1727"/>
      <c r="C19" s="1728"/>
      <c r="D19" s="223"/>
      <c r="E19" s="224"/>
      <c r="F19" s="229" t="s">
        <v>1034</v>
      </c>
      <c r="G19" s="226"/>
      <c r="H19" s="227"/>
      <c r="I19" s="278"/>
      <c r="J19" s="227"/>
      <c r="K19" s="278">
        <v>17</v>
      </c>
      <c r="L19" s="278" t="s">
        <v>75</v>
      </c>
      <c r="M19" s="228" t="s">
        <v>68</v>
      </c>
      <c r="N19" s="278">
        <v>12</v>
      </c>
      <c r="O19" s="278" t="s">
        <v>1033</v>
      </c>
      <c r="P19" s="227">
        <f>K19*N19</f>
        <v>204</v>
      </c>
      <c r="Q19" s="1734"/>
      <c r="R19" s="199"/>
      <c r="S19" s="199"/>
      <c r="T19" s="199"/>
      <c r="U19" s="209"/>
      <c r="V19" s="209"/>
    </row>
    <row r="20" spans="1:22" ht="17.45" customHeight="1">
      <c r="A20" s="1817"/>
      <c r="B20" s="1727"/>
      <c r="C20" s="1728"/>
      <c r="D20" s="223"/>
      <c r="E20" s="224"/>
      <c r="F20" s="229" t="s">
        <v>905</v>
      </c>
      <c r="G20" s="226"/>
      <c r="H20" s="227"/>
      <c r="I20" s="278"/>
      <c r="J20" s="227"/>
      <c r="K20" s="278">
        <v>10</v>
      </c>
      <c r="L20" s="278" t="s">
        <v>75</v>
      </c>
      <c r="M20" s="228" t="s">
        <v>68</v>
      </c>
      <c r="N20" s="278">
        <v>2</v>
      </c>
      <c r="O20" s="278" t="s">
        <v>531</v>
      </c>
      <c r="P20" s="227">
        <f>K20*N20</f>
        <v>20</v>
      </c>
      <c r="Q20" s="1734"/>
      <c r="R20" s="199"/>
      <c r="S20" s="199"/>
      <c r="T20" s="199"/>
      <c r="U20" s="209"/>
      <c r="V20" s="209"/>
    </row>
    <row r="21" spans="1:22" ht="17.45" customHeight="1">
      <c r="A21" s="1817"/>
      <c r="B21" s="1727"/>
      <c r="C21" s="1728"/>
      <c r="D21" s="223"/>
      <c r="E21" s="224"/>
      <c r="F21" s="200" t="s">
        <v>148</v>
      </c>
      <c r="G21" s="1815" t="s">
        <v>1032</v>
      </c>
      <c r="H21" s="1815"/>
      <c r="I21" s="1815"/>
      <c r="J21" s="1815"/>
      <c r="K21" s="1815"/>
      <c r="L21" s="1815"/>
      <c r="M21" s="1815"/>
      <c r="N21" s="1815"/>
      <c r="O21" s="1815"/>
      <c r="P21" s="1815"/>
      <c r="Q21" s="1734"/>
      <c r="R21" s="199"/>
      <c r="S21" s="199"/>
      <c r="T21" s="199"/>
      <c r="U21" s="209"/>
      <c r="V21" s="209"/>
    </row>
    <row r="22" spans="1:22" ht="17.45" customHeight="1">
      <c r="A22" s="1817"/>
      <c r="B22" s="1727"/>
      <c r="C22" s="1728"/>
      <c r="D22" s="223"/>
      <c r="E22" s="224"/>
      <c r="F22" s="200"/>
      <c r="G22" s="1815" t="s">
        <v>1031</v>
      </c>
      <c r="H22" s="1815"/>
      <c r="I22" s="1815"/>
      <c r="J22" s="1815"/>
      <c r="K22" s="1815"/>
      <c r="L22" s="1815"/>
      <c r="M22" s="1815"/>
      <c r="N22" s="1815"/>
      <c r="O22" s="1815"/>
      <c r="P22" s="1815"/>
      <c r="Q22" s="1734"/>
      <c r="R22" s="199"/>
      <c r="S22" s="199"/>
      <c r="T22" s="199"/>
      <c r="U22" s="209"/>
      <c r="V22" s="209"/>
    </row>
    <row r="23" spans="1:22" ht="17.45" customHeight="1">
      <c r="A23" s="1817"/>
      <c r="B23" s="1727"/>
      <c r="C23" s="1728"/>
      <c r="D23" s="223"/>
      <c r="E23" s="224"/>
      <c r="F23" s="200"/>
      <c r="G23" s="1815" t="s">
        <v>1030</v>
      </c>
      <c r="H23" s="1815"/>
      <c r="I23" s="1815"/>
      <c r="J23" s="1815"/>
      <c r="K23" s="1815"/>
      <c r="L23" s="1815"/>
      <c r="M23" s="1815"/>
      <c r="N23" s="1815"/>
      <c r="O23" s="1815"/>
      <c r="P23" s="1815"/>
      <c r="Q23" s="1734"/>
      <c r="R23" s="199"/>
      <c r="S23" s="199"/>
      <c r="T23" s="199"/>
      <c r="U23" s="209"/>
      <c r="V23" s="209"/>
    </row>
    <row r="24" spans="1:22" ht="17.45" customHeight="1">
      <c r="A24" s="1817"/>
      <c r="B24" s="1727"/>
      <c r="C24" s="1728"/>
      <c r="D24" s="223"/>
      <c r="E24" s="224"/>
      <c r="F24" s="200"/>
      <c r="G24" s="1759" t="s">
        <v>1029</v>
      </c>
      <c r="H24" s="1808"/>
      <c r="I24" s="1808"/>
      <c r="J24" s="1808"/>
      <c r="K24" s="1808"/>
      <c r="L24" s="1808"/>
      <c r="M24" s="1808"/>
      <c r="N24" s="1808"/>
      <c r="O24" s="1808"/>
      <c r="P24" s="1808"/>
      <c r="Q24" s="1734"/>
      <c r="R24" s="199"/>
      <c r="S24" s="199"/>
      <c r="T24" s="199"/>
      <c r="U24" s="209"/>
      <c r="V24" s="209"/>
    </row>
    <row r="25" spans="1:22" ht="9" customHeight="1">
      <c r="A25" s="1817"/>
      <c r="B25" s="1727"/>
      <c r="C25" s="1728"/>
      <c r="D25" s="223"/>
      <c r="E25" s="224"/>
      <c r="F25" s="200"/>
      <c r="G25" s="1808"/>
      <c r="H25" s="1808"/>
      <c r="I25" s="1808"/>
      <c r="J25" s="1808"/>
      <c r="K25" s="1808"/>
      <c r="L25" s="1808"/>
      <c r="M25" s="1808"/>
      <c r="N25" s="1808"/>
      <c r="O25" s="1808"/>
      <c r="P25" s="1808"/>
      <c r="Q25" s="1734"/>
      <c r="R25" s="199"/>
      <c r="S25" s="199"/>
      <c r="T25" s="199"/>
      <c r="U25" s="209"/>
      <c r="V25" s="209"/>
    </row>
    <row r="26" spans="1:22" ht="17.45" customHeight="1">
      <c r="A26" s="1817"/>
      <c r="B26" s="1727"/>
      <c r="C26" s="1728"/>
      <c r="D26" s="223">
        <f>SUM(P29:P30)</f>
        <v>24</v>
      </c>
      <c r="E26" s="224"/>
      <c r="F26" s="225" t="s">
        <v>1028</v>
      </c>
      <c r="G26" s="226"/>
      <c r="H26" s="227"/>
      <c r="I26" s="278"/>
      <c r="J26" s="227"/>
      <c r="K26" s="278"/>
      <c r="L26" s="278"/>
      <c r="M26" s="228"/>
      <c r="N26" s="278"/>
      <c r="O26" s="278"/>
      <c r="P26" s="227"/>
      <c r="Q26" s="1734" t="s">
        <v>1027</v>
      </c>
      <c r="R26" s="199"/>
      <c r="S26" s="199"/>
      <c r="T26" s="199"/>
      <c r="U26" s="209"/>
      <c r="V26" s="209"/>
    </row>
    <row r="27" spans="1:22" ht="17.45" customHeight="1">
      <c r="A27" s="1817"/>
      <c r="B27" s="1727"/>
      <c r="C27" s="1728"/>
      <c r="D27" s="223"/>
      <c r="E27" s="224"/>
      <c r="F27" s="200" t="s">
        <v>1026</v>
      </c>
      <c r="G27" s="226"/>
      <c r="H27" s="227"/>
      <c r="I27" s="278"/>
      <c r="J27" s="227"/>
      <c r="K27" s="278"/>
      <c r="L27" s="278"/>
      <c r="M27" s="228"/>
      <c r="N27" s="278"/>
      <c r="O27" s="278"/>
      <c r="P27" s="227"/>
      <c r="Q27" s="1734"/>
      <c r="R27" s="199"/>
      <c r="S27" s="199"/>
      <c r="T27" s="199"/>
      <c r="U27" s="209"/>
      <c r="V27" s="209"/>
    </row>
    <row r="28" spans="1:22" ht="17.45" customHeight="1">
      <c r="A28" s="1817"/>
      <c r="B28" s="1727"/>
      <c r="C28" s="1728"/>
      <c r="D28" s="223"/>
      <c r="E28" s="224"/>
      <c r="F28" s="200" t="s">
        <v>147</v>
      </c>
      <c r="G28" s="226"/>
      <c r="H28" s="227"/>
      <c r="I28" s="278"/>
      <c r="J28" s="227"/>
      <c r="K28" s="278"/>
      <c r="L28" s="278"/>
      <c r="M28" s="228"/>
      <c r="N28" s="278"/>
      <c r="O28" s="278"/>
      <c r="P28" s="227"/>
      <c r="Q28" s="1734"/>
      <c r="R28" s="199"/>
      <c r="S28" s="199"/>
      <c r="T28" s="199"/>
      <c r="U28" s="209"/>
      <c r="V28" s="209"/>
    </row>
    <row r="29" spans="1:22" ht="17.45" customHeight="1">
      <c r="A29" s="1817"/>
      <c r="B29" s="1727"/>
      <c r="C29" s="1728"/>
      <c r="D29" s="223"/>
      <c r="E29" s="224"/>
      <c r="F29" s="780" t="s">
        <v>171</v>
      </c>
      <c r="G29" s="781"/>
      <c r="H29" s="227"/>
      <c r="I29" s="278"/>
      <c r="J29" s="227"/>
      <c r="K29" s="278">
        <v>1</v>
      </c>
      <c r="L29" s="278" t="s">
        <v>75</v>
      </c>
      <c r="M29" s="228" t="s">
        <v>68</v>
      </c>
      <c r="N29" s="278">
        <v>12</v>
      </c>
      <c r="O29" s="278" t="s">
        <v>145</v>
      </c>
      <c r="P29" s="227">
        <f>K29*N29</f>
        <v>12</v>
      </c>
      <c r="Q29" s="1734"/>
      <c r="R29" s="199"/>
      <c r="S29" s="199"/>
      <c r="T29" s="199"/>
      <c r="U29" s="209"/>
      <c r="V29" s="209"/>
    </row>
    <row r="30" spans="1:22" ht="17.45" customHeight="1">
      <c r="A30" s="1817"/>
      <c r="B30" s="1727"/>
      <c r="C30" s="1728"/>
      <c r="D30" s="223"/>
      <c r="E30" s="224"/>
      <c r="F30" s="1801" t="s">
        <v>1025</v>
      </c>
      <c r="G30" s="1802"/>
      <c r="H30" s="227"/>
      <c r="I30" s="278"/>
      <c r="J30" s="227"/>
      <c r="K30" s="278">
        <v>1</v>
      </c>
      <c r="L30" s="278" t="s">
        <v>75</v>
      </c>
      <c r="M30" s="228" t="s">
        <v>68</v>
      </c>
      <c r="N30" s="278">
        <v>12</v>
      </c>
      <c r="O30" s="278" t="s">
        <v>145</v>
      </c>
      <c r="P30" s="227">
        <f>K30*N30</f>
        <v>12</v>
      </c>
      <c r="Q30" s="1734"/>
      <c r="R30" s="199"/>
      <c r="S30" s="199"/>
      <c r="T30" s="199"/>
      <c r="U30" s="209"/>
      <c r="V30" s="209"/>
    </row>
    <row r="31" spans="1:22" ht="17.45" customHeight="1">
      <c r="A31" s="1817"/>
      <c r="B31" s="1727"/>
      <c r="C31" s="1728"/>
      <c r="D31" s="223"/>
      <c r="E31" s="224"/>
      <c r="F31" s="200" t="s">
        <v>148</v>
      </c>
      <c r="G31" s="1759" t="s">
        <v>1024</v>
      </c>
      <c r="H31" s="1759"/>
      <c r="I31" s="1759"/>
      <c r="J31" s="1759"/>
      <c r="K31" s="1759"/>
      <c r="L31" s="1759"/>
      <c r="M31" s="1759"/>
      <c r="N31" s="1759"/>
      <c r="O31" s="1759"/>
      <c r="P31" s="1759"/>
      <c r="Q31" s="1734"/>
      <c r="R31" s="199"/>
      <c r="S31" s="199"/>
      <c r="T31" s="199"/>
      <c r="U31" s="209"/>
      <c r="V31" s="209"/>
    </row>
    <row r="32" spans="1:22" ht="17.45" customHeight="1">
      <c r="A32" s="1817"/>
      <c r="B32" s="1727"/>
      <c r="C32" s="1728"/>
      <c r="D32" s="223">
        <f>SUM(P35:P35)</f>
        <v>24</v>
      </c>
      <c r="E32" s="224"/>
      <c r="F32" s="225" t="s">
        <v>1023</v>
      </c>
      <c r="G32" s="226"/>
      <c r="H32" s="227"/>
      <c r="I32" s="278"/>
      <c r="J32" s="227"/>
      <c r="K32" s="278"/>
      <c r="L32" s="278"/>
      <c r="M32" s="228"/>
      <c r="N32" s="278"/>
      <c r="O32" s="278"/>
      <c r="P32" s="227"/>
      <c r="Q32" s="1734" t="s">
        <v>1022</v>
      </c>
      <c r="R32" s="199"/>
      <c r="S32" s="199"/>
      <c r="T32" s="199"/>
      <c r="U32" s="209"/>
      <c r="V32" s="209"/>
    </row>
    <row r="33" spans="1:22" ht="17.45" customHeight="1">
      <c r="A33" s="1817"/>
      <c r="B33" s="1727"/>
      <c r="C33" s="1728"/>
      <c r="D33" s="223"/>
      <c r="E33" s="224"/>
      <c r="F33" s="200" t="s">
        <v>1021</v>
      </c>
      <c r="G33" s="226"/>
      <c r="H33" s="227"/>
      <c r="I33" s="278"/>
      <c r="J33" s="227"/>
      <c r="K33" s="278"/>
      <c r="L33" s="278"/>
      <c r="M33" s="228"/>
      <c r="N33" s="278"/>
      <c r="O33" s="278"/>
      <c r="P33" s="227"/>
      <c r="Q33" s="1734"/>
      <c r="R33" s="199"/>
      <c r="S33" s="199"/>
      <c r="T33" s="199"/>
      <c r="U33" s="209"/>
      <c r="V33" s="209"/>
    </row>
    <row r="34" spans="1:22" ht="17.45" customHeight="1">
      <c r="A34" s="1817"/>
      <c r="B34" s="1727"/>
      <c r="C34" s="1728"/>
      <c r="D34" s="223"/>
      <c r="E34" s="224"/>
      <c r="F34" s="200" t="s">
        <v>147</v>
      </c>
      <c r="G34" s="226"/>
      <c r="H34" s="227"/>
      <c r="I34" s="278"/>
      <c r="J34" s="227"/>
      <c r="K34" s="278"/>
      <c r="L34" s="278"/>
      <c r="M34" s="228"/>
      <c r="N34" s="278"/>
      <c r="O34" s="278"/>
      <c r="P34" s="227"/>
      <c r="Q34" s="1734"/>
      <c r="R34" s="199"/>
      <c r="S34" s="199"/>
      <c r="T34" s="199"/>
      <c r="U34" s="209"/>
      <c r="V34" s="209"/>
    </row>
    <row r="35" spans="1:22" ht="17.45" customHeight="1">
      <c r="A35" s="1817"/>
      <c r="B35" s="1727"/>
      <c r="C35" s="1728"/>
      <c r="D35" s="223"/>
      <c r="E35" s="224"/>
      <c r="F35" s="780" t="s">
        <v>1020</v>
      </c>
      <c r="G35" s="781"/>
      <c r="H35" s="227"/>
      <c r="I35" s="278"/>
      <c r="J35" s="227"/>
      <c r="K35" s="278">
        <v>2</v>
      </c>
      <c r="L35" s="278" t="s">
        <v>75</v>
      </c>
      <c r="M35" s="228" t="s">
        <v>68</v>
      </c>
      <c r="N35" s="278">
        <v>12</v>
      </c>
      <c r="O35" s="278" t="s">
        <v>145</v>
      </c>
      <c r="P35" s="227">
        <f>K35*N35</f>
        <v>24</v>
      </c>
      <c r="Q35" s="1734"/>
      <c r="R35" s="199"/>
      <c r="S35" s="199"/>
      <c r="T35" s="199"/>
      <c r="U35" s="209"/>
      <c r="V35" s="209"/>
    </row>
    <row r="36" spans="1:22" ht="17.45" customHeight="1">
      <c r="A36" s="1817"/>
      <c r="B36" s="1727"/>
      <c r="C36" s="1728"/>
      <c r="D36" s="223"/>
      <c r="E36" s="224"/>
      <c r="F36" s="200" t="s">
        <v>148</v>
      </c>
      <c r="G36" s="1759" t="s">
        <v>1019</v>
      </c>
      <c r="H36" s="1759"/>
      <c r="I36" s="1759"/>
      <c r="J36" s="1759"/>
      <c r="K36" s="1759"/>
      <c r="L36" s="1759"/>
      <c r="M36" s="1759"/>
      <c r="N36" s="1759"/>
      <c r="O36" s="1759"/>
      <c r="P36" s="1759"/>
      <c r="Q36" s="1734"/>
      <c r="R36" s="199"/>
      <c r="S36" s="199"/>
      <c r="T36" s="199"/>
      <c r="U36" s="209"/>
      <c r="V36" s="209"/>
    </row>
    <row r="37" spans="1:22" ht="17.45" customHeight="1">
      <c r="A37" s="1817"/>
      <c r="B37" s="1727"/>
      <c r="C37" s="1728"/>
      <c r="D37" s="223">
        <f>SUM(P40:P41)</f>
        <v>12</v>
      </c>
      <c r="E37" s="224"/>
      <c r="F37" s="225" t="s">
        <v>941</v>
      </c>
      <c r="G37" s="769"/>
      <c r="H37" s="769"/>
      <c r="I37" s="769"/>
      <c r="J37" s="769"/>
      <c r="K37" s="769"/>
      <c r="L37" s="769"/>
      <c r="M37" s="769"/>
      <c r="N37" s="769"/>
      <c r="O37" s="769"/>
      <c r="P37" s="769"/>
      <c r="Q37" s="1734" t="s">
        <v>940</v>
      </c>
      <c r="R37" s="199"/>
      <c r="S37" s="199"/>
      <c r="T37" s="199"/>
      <c r="U37" s="209"/>
      <c r="V37" s="209"/>
    </row>
    <row r="38" spans="1:22" ht="17.45" customHeight="1">
      <c r="A38" s="1817"/>
      <c r="B38" s="1727"/>
      <c r="C38" s="1728"/>
      <c r="D38" s="223"/>
      <c r="E38" s="224"/>
      <c r="F38" s="200" t="s">
        <v>81</v>
      </c>
      <c r="G38" s="226"/>
      <c r="H38" s="227"/>
      <c r="I38" s="278"/>
      <c r="J38" s="227"/>
      <c r="K38" s="278"/>
      <c r="L38" s="278"/>
      <c r="M38" s="228"/>
      <c r="N38" s="278"/>
      <c r="O38" s="278"/>
      <c r="P38" s="227"/>
      <c r="Q38" s="1734"/>
      <c r="R38" s="199"/>
      <c r="S38" s="199"/>
      <c r="T38" s="199"/>
      <c r="U38" s="209"/>
      <c r="V38" s="209"/>
    </row>
    <row r="39" spans="1:22" ht="17.45" customHeight="1">
      <c r="A39" s="1817"/>
      <c r="B39" s="1727"/>
      <c r="C39" s="1728"/>
      <c r="D39" s="223"/>
      <c r="E39" s="224"/>
      <c r="F39" s="200" t="s">
        <v>147</v>
      </c>
      <c r="G39" s="226"/>
      <c r="H39" s="227"/>
      <c r="I39" s="278"/>
      <c r="J39" s="227"/>
      <c r="K39" s="278"/>
      <c r="L39" s="278"/>
      <c r="M39" s="228"/>
      <c r="N39" s="278"/>
      <c r="O39" s="278"/>
      <c r="P39" s="227"/>
      <c r="Q39" s="1734"/>
      <c r="R39" s="199"/>
      <c r="S39" s="199"/>
      <c r="T39" s="199"/>
      <c r="U39" s="209"/>
      <c r="V39" s="209"/>
    </row>
    <row r="40" spans="1:22" ht="17.45" customHeight="1">
      <c r="A40" s="1817"/>
      <c r="B40" s="1727"/>
      <c r="C40" s="1728"/>
      <c r="D40" s="223"/>
      <c r="E40" s="224"/>
      <c r="F40" s="229" t="s">
        <v>610</v>
      </c>
      <c r="G40" s="768"/>
      <c r="H40" s="278"/>
      <c r="I40" s="278"/>
      <c r="J40" s="228"/>
      <c r="K40" s="278"/>
      <c r="L40" s="278">
        <v>1</v>
      </c>
      <c r="M40" s="228" t="s">
        <v>68</v>
      </c>
      <c r="N40" s="278">
        <v>12</v>
      </c>
      <c r="O40" s="278" t="s">
        <v>506</v>
      </c>
      <c r="P40" s="227">
        <f>L40*N40</f>
        <v>12</v>
      </c>
      <c r="Q40" s="1734"/>
      <c r="R40" s="199"/>
      <c r="S40" s="199"/>
      <c r="T40" s="199"/>
      <c r="U40" s="209"/>
      <c r="V40" s="209"/>
    </row>
    <row r="41" spans="1:22" ht="17.45" customHeight="1">
      <c r="A41" s="1817"/>
      <c r="B41" s="1727"/>
      <c r="C41" s="1728"/>
      <c r="D41" s="223"/>
      <c r="E41" s="224"/>
      <c r="F41" s="200" t="s">
        <v>148</v>
      </c>
      <c r="G41" s="1759" t="s">
        <v>897</v>
      </c>
      <c r="H41" s="1759"/>
      <c r="I41" s="1759"/>
      <c r="J41" s="1759"/>
      <c r="K41" s="1759"/>
      <c r="L41" s="1759"/>
      <c r="M41" s="1759"/>
      <c r="N41" s="1759"/>
      <c r="O41" s="1759"/>
      <c r="P41" s="1760"/>
      <c r="Q41" s="1734"/>
      <c r="R41" s="199"/>
      <c r="S41" s="199"/>
      <c r="T41" s="199"/>
      <c r="U41" s="209"/>
      <c r="V41" s="209"/>
    </row>
    <row r="42" spans="1:22" ht="17.45" customHeight="1">
      <c r="A42" s="1817"/>
      <c r="B42" s="1812" t="s">
        <v>704</v>
      </c>
      <c r="C42" s="1813"/>
      <c r="D42" s="309">
        <f>SUM(D43:D72)</f>
        <v>420</v>
      </c>
      <c r="E42" s="310">
        <f>SUM(E43:E72)</f>
        <v>0</v>
      </c>
      <c r="F42" s="790"/>
      <c r="G42" s="790"/>
      <c r="H42" s="790"/>
      <c r="I42" s="791"/>
      <c r="J42" s="790"/>
      <c r="K42" s="790"/>
      <c r="L42" s="791"/>
      <c r="M42" s="790"/>
      <c r="N42" s="790"/>
      <c r="O42" s="791"/>
      <c r="P42" s="790"/>
      <c r="Q42" s="792"/>
      <c r="R42" s="199"/>
      <c r="S42" s="199"/>
      <c r="T42" s="199"/>
      <c r="U42" s="209"/>
      <c r="V42" s="209"/>
    </row>
    <row r="43" spans="1:22" ht="17.45" customHeight="1">
      <c r="A43" s="1817"/>
      <c r="B43" s="1784" t="s">
        <v>1013</v>
      </c>
      <c r="C43" s="1785"/>
      <c r="D43" s="230">
        <f>SUM(P46:P50)</f>
        <v>180</v>
      </c>
      <c r="E43" s="231">
        <v>0</v>
      </c>
      <c r="F43" s="243" t="s">
        <v>1018</v>
      </c>
      <c r="G43" s="233"/>
      <c r="H43" s="236"/>
      <c r="I43" s="234"/>
      <c r="J43" s="236"/>
      <c r="K43" s="234"/>
      <c r="L43" s="234"/>
      <c r="M43" s="235"/>
      <c r="N43" s="234"/>
      <c r="O43" s="234"/>
      <c r="P43" s="236"/>
      <c r="Q43" s="1733" t="s">
        <v>1017</v>
      </c>
      <c r="R43" s="199"/>
      <c r="S43" s="199"/>
      <c r="T43" s="199"/>
      <c r="U43" s="209"/>
      <c r="V43" s="209"/>
    </row>
    <row r="44" spans="1:22" ht="17.45" customHeight="1">
      <c r="A44" s="1817"/>
      <c r="B44" s="1763"/>
      <c r="C44" s="1764"/>
      <c r="D44" s="223"/>
      <c r="E44" s="224"/>
      <c r="F44" s="200" t="s">
        <v>1016</v>
      </c>
      <c r="G44" s="226"/>
      <c r="H44" s="227"/>
      <c r="I44" s="278"/>
      <c r="J44" s="227"/>
      <c r="K44" s="278"/>
      <c r="L44" s="278"/>
      <c r="M44" s="228"/>
      <c r="N44" s="278"/>
      <c r="O44" s="278"/>
      <c r="P44" s="227"/>
      <c r="Q44" s="1734"/>
      <c r="R44" s="199"/>
      <c r="S44" s="199"/>
      <c r="T44" s="199"/>
      <c r="U44" s="209"/>
      <c r="V44" s="209"/>
    </row>
    <row r="45" spans="1:22" ht="17.45" customHeight="1">
      <c r="A45" s="1817"/>
      <c r="B45" s="1763"/>
      <c r="C45" s="1764"/>
      <c r="D45" s="223"/>
      <c r="E45" s="224"/>
      <c r="F45" s="200" t="s">
        <v>147</v>
      </c>
      <c r="G45" s="226"/>
      <c r="H45" s="227"/>
      <c r="I45" s="278"/>
      <c r="J45" s="227"/>
      <c r="K45" s="278"/>
      <c r="L45" s="278"/>
      <c r="M45" s="228"/>
      <c r="N45" s="278"/>
      <c r="O45" s="278"/>
      <c r="P45" s="227"/>
      <c r="Q45" s="1734"/>
      <c r="R45" s="199"/>
      <c r="S45" s="199"/>
      <c r="T45" s="199"/>
      <c r="U45" s="209"/>
      <c r="V45" s="209"/>
    </row>
    <row r="46" spans="1:22" ht="17.45" customHeight="1">
      <c r="A46" s="1817"/>
      <c r="B46" s="1763"/>
      <c r="C46" s="1764"/>
      <c r="D46" s="223"/>
      <c r="E46" s="224"/>
      <c r="F46" s="229" t="s">
        <v>884</v>
      </c>
      <c r="G46" s="226"/>
      <c r="H46" s="278">
        <v>5</v>
      </c>
      <c r="I46" s="278" t="s">
        <v>75</v>
      </c>
      <c r="J46" s="228" t="s">
        <v>1015</v>
      </c>
      <c r="K46" s="278">
        <v>1</v>
      </c>
      <c r="L46" s="278" t="s">
        <v>980</v>
      </c>
      <c r="M46" s="228" t="s">
        <v>1015</v>
      </c>
      <c r="N46" s="278">
        <v>3</v>
      </c>
      <c r="O46" s="278" t="s">
        <v>931</v>
      </c>
      <c r="P46" s="227">
        <f>H46*K46*N46</f>
        <v>15</v>
      </c>
      <c r="Q46" s="1734"/>
      <c r="R46" s="199"/>
      <c r="S46" s="199"/>
      <c r="T46" s="199"/>
      <c r="U46" s="209"/>
      <c r="V46" s="209"/>
    </row>
    <row r="47" spans="1:22" ht="17.45" customHeight="1">
      <c r="A47" s="1818"/>
      <c r="B47" s="1765"/>
      <c r="C47" s="1766"/>
      <c r="D47" s="250"/>
      <c r="E47" s="241"/>
      <c r="F47" s="269" t="s">
        <v>1001</v>
      </c>
      <c r="G47" s="302"/>
      <c r="H47" s="273">
        <v>5</v>
      </c>
      <c r="I47" s="273" t="s">
        <v>75</v>
      </c>
      <c r="J47" s="274" t="s">
        <v>1015</v>
      </c>
      <c r="K47" s="273">
        <v>1</v>
      </c>
      <c r="L47" s="273" t="s">
        <v>980</v>
      </c>
      <c r="M47" s="274" t="s">
        <v>1015</v>
      </c>
      <c r="N47" s="273">
        <v>3</v>
      </c>
      <c r="O47" s="273" t="s">
        <v>931</v>
      </c>
      <c r="P47" s="272">
        <f>H47*K47*N47</f>
        <v>15</v>
      </c>
      <c r="Q47" s="1735"/>
      <c r="R47" s="199"/>
      <c r="S47" s="199"/>
      <c r="T47" s="199"/>
      <c r="U47" s="209"/>
      <c r="V47" s="209"/>
    </row>
    <row r="48" spans="1:22" ht="17.45" customHeight="1">
      <c r="A48" s="1816" t="s">
        <v>1014</v>
      </c>
      <c r="B48" s="1819" t="s">
        <v>1013</v>
      </c>
      <c r="C48" s="1819"/>
      <c r="D48" s="230"/>
      <c r="E48" s="231"/>
      <c r="F48" s="232" t="s">
        <v>1012</v>
      </c>
      <c r="G48" s="233"/>
      <c r="H48" s="234">
        <v>5</v>
      </c>
      <c r="I48" s="234" t="s">
        <v>75</v>
      </c>
      <c r="J48" s="235" t="s">
        <v>508</v>
      </c>
      <c r="K48" s="234">
        <v>8</v>
      </c>
      <c r="L48" s="234" t="s">
        <v>1011</v>
      </c>
      <c r="M48" s="235" t="s">
        <v>508</v>
      </c>
      <c r="N48" s="234">
        <v>3</v>
      </c>
      <c r="O48" s="234" t="s">
        <v>931</v>
      </c>
      <c r="P48" s="236">
        <f>H48*K48*N48</f>
        <v>120</v>
      </c>
      <c r="Q48" s="237"/>
      <c r="R48" s="199"/>
      <c r="S48" s="199"/>
      <c r="T48" s="199"/>
      <c r="U48" s="209"/>
      <c r="V48" s="209"/>
    </row>
    <row r="49" spans="1:22" ht="17.45" customHeight="1">
      <c r="A49" s="1817"/>
      <c r="B49" s="1820"/>
      <c r="C49" s="1820"/>
      <c r="D49" s="223"/>
      <c r="E49" s="224"/>
      <c r="F49" s="229" t="s">
        <v>999</v>
      </c>
      <c r="G49" s="226"/>
      <c r="H49" s="278">
        <v>5</v>
      </c>
      <c r="I49" s="278" t="s">
        <v>75</v>
      </c>
      <c r="J49" s="228" t="s">
        <v>68</v>
      </c>
      <c r="K49" s="278">
        <v>1</v>
      </c>
      <c r="L49" s="278" t="s">
        <v>980</v>
      </c>
      <c r="M49" s="228" t="s">
        <v>68</v>
      </c>
      <c r="N49" s="278">
        <v>3</v>
      </c>
      <c r="O49" s="278" t="s">
        <v>931</v>
      </c>
      <c r="P49" s="227">
        <f>H49*K49*N49</f>
        <v>15</v>
      </c>
      <c r="Q49" s="238"/>
      <c r="R49" s="199"/>
      <c r="S49" s="199"/>
      <c r="T49" s="199"/>
      <c r="U49" s="209"/>
      <c r="V49" s="209"/>
    </row>
    <row r="50" spans="1:22" ht="17.45" customHeight="1">
      <c r="A50" s="1817"/>
      <c r="B50" s="1820"/>
      <c r="C50" s="1820"/>
      <c r="D50" s="223"/>
      <c r="E50" s="224"/>
      <c r="F50" s="229" t="s">
        <v>998</v>
      </c>
      <c r="G50" s="226"/>
      <c r="H50" s="278">
        <v>5</v>
      </c>
      <c r="I50" s="278" t="s">
        <v>75</v>
      </c>
      <c r="J50" s="228" t="s">
        <v>68</v>
      </c>
      <c r="K50" s="278">
        <v>1</v>
      </c>
      <c r="L50" s="278" t="s">
        <v>980</v>
      </c>
      <c r="M50" s="228" t="s">
        <v>68</v>
      </c>
      <c r="N50" s="278">
        <v>3</v>
      </c>
      <c r="O50" s="278" t="s">
        <v>931</v>
      </c>
      <c r="P50" s="227">
        <f>H50*K50*N50</f>
        <v>15</v>
      </c>
      <c r="Q50" s="238"/>
      <c r="R50" s="199"/>
      <c r="S50" s="199"/>
      <c r="T50" s="199"/>
      <c r="U50" s="209"/>
      <c r="V50" s="209"/>
    </row>
    <row r="51" spans="1:22" ht="17.45" customHeight="1">
      <c r="A51" s="1817"/>
      <c r="B51" s="1820"/>
      <c r="C51" s="1820"/>
      <c r="D51" s="223"/>
      <c r="E51" s="224"/>
      <c r="F51" s="200" t="s">
        <v>148</v>
      </c>
      <c r="G51" s="1759" t="s">
        <v>1010</v>
      </c>
      <c r="H51" s="1759"/>
      <c r="I51" s="1759"/>
      <c r="J51" s="1759"/>
      <c r="K51" s="1759"/>
      <c r="L51" s="1759"/>
      <c r="M51" s="1759"/>
      <c r="N51" s="1759"/>
      <c r="O51" s="1759"/>
      <c r="P51" s="1759"/>
      <c r="Q51" s="238"/>
      <c r="R51" s="199"/>
      <c r="S51" s="199"/>
      <c r="T51" s="199"/>
      <c r="U51" s="209"/>
      <c r="V51" s="209"/>
    </row>
    <row r="52" spans="1:22" ht="17.45" customHeight="1">
      <c r="A52" s="1817"/>
      <c r="B52" s="1820"/>
      <c r="C52" s="1820"/>
      <c r="D52" s="223"/>
      <c r="E52" s="224"/>
      <c r="F52" s="229"/>
      <c r="G52" s="1759"/>
      <c r="H52" s="1759"/>
      <c r="I52" s="1759"/>
      <c r="J52" s="1759"/>
      <c r="K52" s="1759"/>
      <c r="L52" s="1759"/>
      <c r="M52" s="1759"/>
      <c r="N52" s="1759"/>
      <c r="O52" s="1759"/>
      <c r="P52" s="1759"/>
      <c r="Q52" s="238"/>
      <c r="R52" s="199"/>
      <c r="S52" s="199"/>
      <c r="T52" s="199"/>
      <c r="U52" s="209"/>
      <c r="V52" s="209"/>
    </row>
    <row r="53" spans="1:22" ht="17.45" customHeight="1">
      <c r="A53" s="1817"/>
      <c r="B53" s="1820"/>
      <c r="C53" s="1820"/>
      <c r="D53" s="239">
        <f>SUM(P56:P60)</f>
        <v>160</v>
      </c>
      <c r="E53" s="224">
        <v>0</v>
      </c>
      <c r="F53" s="225" t="s">
        <v>1009</v>
      </c>
      <c r="G53" s="226"/>
      <c r="H53" s="227"/>
      <c r="I53" s="278"/>
      <c r="J53" s="227"/>
      <c r="K53" s="278"/>
      <c r="L53" s="278"/>
      <c r="M53" s="228"/>
      <c r="N53" s="278"/>
      <c r="O53" s="278"/>
      <c r="P53" s="227"/>
      <c r="Q53" s="1734" t="s">
        <v>1008</v>
      </c>
      <c r="R53" s="199"/>
      <c r="S53" s="199"/>
      <c r="T53" s="199"/>
      <c r="U53" s="209"/>
      <c r="V53" s="209"/>
    </row>
    <row r="54" spans="1:22" ht="17.45" customHeight="1">
      <c r="A54" s="1817"/>
      <c r="B54" s="1820"/>
      <c r="C54" s="1820"/>
      <c r="D54" s="239"/>
      <c r="E54" s="224"/>
      <c r="F54" s="200" t="s">
        <v>1007</v>
      </c>
      <c r="G54" s="226"/>
      <c r="H54" s="227"/>
      <c r="I54" s="278"/>
      <c r="J54" s="227"/>
      <c r="K54" s="278"/>
      <c r="L54" s="278"/>
      <c r="M54" s="228"/>
      <c r="N54" s="278"/>
      <c r="O54" s="278"/>
      <c r="P54" s="227"/>
      <c r="Q54" s="1734"/>
      <c r="R54" s="199"/>
      <c r="S54" s="199"/>
      <c r="T54" s="199"/>
      <c r="U54" s="209"/>
      <c r="V54" s="209"/>
    </row>
    <row r="55" spans="1:22" ht="17.45" customHeight="1">
      <c r="A55" s="1817"/>
      <c r="B55" s="1820"/>
      <c r="C55" s="1820"/>
      <c r="D55" s="239"/>
      <c r="E55" s="224"/>
      <c r="F55" s="200" t="s">
        <v>147</v>
      </c>
      <c r="G55" s="226"/>
      <c r="H55" s="227"/>
      <c r="I55" s="278"/>
      <c r="J55" s="227"/>
      <c r="K55" s="278"/>
      <c r="L55" s="278"/>
      <c r="M55" s="228"/>
      <c r="N55" s="278"/>
      <c r="O55" s="278"/>
      <c r="P55" s="227"/>
      <c r="Q55" s="1734"/>
      <c r="R55" s="199"/>
      <c r="S55" s="199"/>
      <c r="T55" s="199"/>
      <c r="U55" s="209"/>
      <c r="V55" s="209"/>
    </row>
    <row r="56" spans="1:22" ht="17.45" customHeight="1">
      <c r="A56" s="1817"/>
      <c r="B56" s="1820"/>
      <c r="C56" s="1820"/>
      <c r="D56" s="239"/>
      <c r="E56" s="224"/>
      <c r="F56" s="229" t="s">
        <v>884</v>
      </c>
      <c r="G56" s="226"/>
      <c r="H56" s="227"/>
      <c r="I56" s="278"/>
      <c r="J56" s="227"/>
      <c r="K56" s="278">
        <v>10</v>
      </c>
      <c r="L56" s="278" t="s">
        <v>75</v>
      </c>
      <c r="M56" s="228" t="s">
        <v>68</v>
      </c>
      <c r="N56" s="278">
        <v>1</v>
      </c>
      <c r="O56" s="278" t="s">
        <v>980</v>
      </c>
      <c r="P56" s="227">
        <f>K56*N56</f>
        <v>10</v>
      </c>
      <c r="Q56" s="1734"/>
      <c r="R56" s="199"/>
      <c r="S56" s="199"/>
      <c r="T56" s="199"/>
      <c r="U56" s="209"/>
      <c r="V56" s="209"/>
    </row>
    <row r="57" spans="1:22" ht="17.45" customHeight="1">
      <c r="A57" s="1817"/>
      <c r="B57" s="1820"/>
      <c r="C57" s="1820"/>
      <c r="D57" s="239"/>
      <c r="E57" s="224"/>
      <c r="F57" s="229" t="s">
        <v>1001</v>
      </c>
      <c r="G57" s="226"/>
      <c r="H57" s="227"/>
      <c r="I57" s="278"/>
      <c r="J57" s="227"/>
      <c r="K57" s="278">
        <v>10</v>
      </c>
      <c r="L57" s="278" t="s">
        <v>75</v>
      </c>
      <c r="M57" s="228" t="s">
        <v>68</v>
      </c>
      <c r="N57" s="278">
        <v>1</v>
      </c>
      <c r="O57" s="278" t="s">
        <v>980</v>
      </c>
      <c r="P57" s="227">
        <f>K57*N57</f>
        <v>10</v>
      </c>
      <c r="Q57" s="1734"/>
      <c r="R57" s="199"/>
      <c r="S57" s="199"/>
      <c r="T57" s="199"/>
      <c r="U57" s="209"/>
      <c r="V57" s="209"/>
    </row>
    <row r="58" spans="1:22" ht="17.45" customHeight="1">
      <c r="A58" s="1817"/>
      <c r="B58" s="1820"/>
      <c r="C58" s="1820"/>
      <c r="D58" s="239"/>
      <c r="E58" s="224"/>
      <c r="F58" s="229" t="s">
        <v>1006</v>
      </c>
      <c r="G58" s="226"/>
      <c r="H58" s="227"/>
      <c r="I58" s="278"/>
      <c r="J58" s="227"/>
      <c r="K58" s="278">
        <v>10</v>
      </c>
      <c r="L58" s="278" t="s">
        <v>75</v>
      </c>
      <c r="M58" s="228" t="s">
        <v>68</v>
      </c>
      <c r="N58" s="278">
        <v>12</v>
      </c>
      <c r="O58" s="278" t="s">
        <v>980</v>
      </c>
      <c r="P58" s="227">
        <f>K58*N58</f>
        <v>120</v>
      </c>
      <c r="Q58" s="1734"/>
      <c r="R58" s="199"/>
      <c r="S58" s="199"/>
      <c r="T58" s="199"/>
      <c r="U58" s="209"/>
      <c r="V58" s="209"/>
    </row>
    <row r="59" spans="1:22" ht="17.45" customHeight="1">
      <c r="A59" s="1817"/>
      <c r="B59" s="1820"/>
      <c r="C59" s="1820"/>
      <c r="D59" s="239"/>
      <c r="E59" s="224"/>
      <c r="F59" s="229" t="s">
        <v>999</v>
      </c>
      <c r="G59" s="226"/>
      <c r="H59" s="227"/>
      <c r="I59" s="278"/>
      <c r="J59" s="227"/>
      <c r="K59" s="278">
        <v>10</v>
      </c>
      <c r="L59" s="278" t="s">
        <v>75</v>
      </c>
      <c r="M59" s="228" t="s">
        <v>68</v>
      </c>
      <c r="N59" s="278">
        <v>1</v>
      </c>
      <c r="O59" s="278" t="s">
        <v>980</v>
      </c>
      <c r="P59" s="227">
        <f>K59*N59</f>
        <v>10</v>
      </c>
      <c r="Q59" s="1734"/>
      <c r="R59" s="199"/>
      <c r="S59" s="199"/>
      <c r="T59" s="199"/>
      <c r="U59" s="209"/>
      <c r="V59" s="209"/>
    </row>
    <row r="60" spans="1:22" ht="17.45" customHeight="1">
      <c r="A60" s="1817"/>
      <c r="B60" s="1820"/>
      <c r="C60" s="1820"/>
      <c r="D60" s="239"/>
      <c r="E60" s="224"/>
      <c r="F60" s="229" t="s">
        <v>998</v>
      </c>
      <c r="G60" s="226"/>
      <c r="H60" s="227"/>
      <c r="I60" s="278"/>
      <c r="J60" s="227"/>
      <c r="K60" s="278">
        <v>10</v>
      </c>
      <c r="L60" s="278" t="s">
        <v>75</v>
      </c>
      <c r="M60" s="228" t="s">
        <v>68</v>
      </c>
      <c r="N60" s="278">
        <v>1</v>
      </c>
      <c r="O60" s="278" t="s">
        <v>980</v>
      </c>
      <c r="P60" s="227">
        <f>K60*N60</f>
        <v>10</v>
      </c>
      <c r="Q60" s="1734"/>
      <c r="R60" s="199"/>
      <c r="S60" s="199"/>
      <c r="T60" s="199"/>
      <c r="U60" s="209"/>
      <c r="V60" s="209"/>
    </row>
    <row r="61" spans="1:22" ht="17.45" customHeight="1">
      <c r="A61" s="1817"/>
      <c r="B61" s="1820"/>
      <c r="C61" s="1820"/>
      <c r="D61" s="239"/>
      <c r="E61" s="224"/>
      <c r="F61" s="200" t="s">
        <v>148</v>
      </c>
      <c r="G61" s="1759" t="s">
        <v>1005</v>
      </c>
      <c r="H61" s="1759"/>
      <c r="I61" s="1759"/>
      <c r="J61" s="1759"/>
      <c r="K61" s="1759"/>
      <c r="L61" s="1759"/>
      <c r="M61" s="1759"/>
      <c r="N61" s="1759"/>
      <c r="O61" s="1759"/>
      <c r="P61" s="1759"/>
      <c r="Q61" s="1734"/>
      <c r="R61" s="199"/>
      <c r="S61" s="199"/>
      <c r="T61" s="199"/>
      <c r="U61" s="209"/>
      <c r="V61" s="209"/>
    </row>
    <row r="62" spans="1:22" ht="10.5" customHeight="1">
      <c r="A62" s="1817"/>
      <c r="B62" s="1820"/>
      <c r="C62" s="1820"/>
      <c r="D62" s="239"/>
      <c r="E62" s="224"/>
      <c r="F62" s="229"/>
      <c r="G62" s="1759"/>
      <c r="H62" s="1759"/>
      <c r="I62" s="1759"/>
      <c r="J62" s="1759"/>
      <c r="K62" s="1759"/>
      <c r="L62" s="1759"/>
      <c r="M62" s="1759"/>
      <c r="N62" s="1759"/>
      <c r="O62" s="1759"/>
      <c r="P62" s="1759"/>
      <c r="Q62" s="1734"/>
      <c r="R62" s="199"/>
      <c r="S62" s="199"/>
      <c r="T62" s="199"/>
      <c r="U62" s="209"/>
      <c r="V62" s="209"/>
    </row>
    <row r="63" spans="1:22" ht="17.45" customHeight="1">
      <c r="A63" s="1817"/>
      <c r="B63" s="1820"/>
      <c r="C63" s="1820"/>
      <c r="D63" s="239">
        <f>SUM(P66:P70)</f>
        <v>80</v>
      </c>
      <c r="E63" s="224">
        <v>0</v>
      </c>
      <c r="F63" s="225" t="s">
        <v>1004</v>
      </c>
      <c r="G63" s="226"/>
      <c r="H63" s="227"/>
      <c r="I63" s="278"/>
      <c r="J63" s="227"/>
      <c r="K63" s="278"/>
      <c r="L63" s="278"/>
      <c r="M63" s="228"/>
      <c r="N63" s="278"/>
      <c r="O63" s="278"/>
      <c r="P63" s="227"/>
      <c r="Q63" s="1734" t="s">
        <v>1003</v>
      </c>
      <c r="R63" s="199"/>
      <c r="S63" s="199"/>
      <c r="T63" s="199"/>
      <c r="U63" s="209"/>
      <c r="V63" s="209"/>
    </row>
    <row r="64" spans="1:22" ht="17.45" customHeight="1">
      <c r="A64" s="1817"/>
      <c r="B64" s="1820"/>
      <c r="C64" s="1820"/>
      <c r="D64" s="239"/>
      <c r="E64" s="224"/>
      <c r="F64" s="200" t="s">
        <v>1002</v>
      </c>
      <c r="G64" s="226"/>
      <c r="H64" s="227"/>
      <c r="I64" s="278"/>
      <c r="J64" s="227"/>
      <c r="K64" s="278"/>
      <c r="L64" s="278"/>
      <c r="M64" s="228"/>
      <c r="N64" s="278"/>
      <c r="O64" s="278"/>
      <c r="P64" s="227"/>
      <c r="Q64" s="1734"/>
      <c r="R64" s="199"/>
      <c r="S64" s="199"/>
      <c r="T64" s="199"/>
      <c r="U64" s="209"/>
      <c r="V64" s="209"/>
    </row>
    <row r="65" spans="1:22" ht="17.45" customHeight="1">
      <c r="A65" s="1817"/>
      <c r="B65" s="1820"/>
      <c r="C65" s="1820"/>
      <c r="D65" s="239"/>
      <c r="E65" s="224"/>
      <c r="F65" s="200" t="s">
        <v>147</v>
      </c>
      <c r="G65" s="226"/>
      <c r="H65" s="227"/>
      <c r="I65" s="278"/>
      <c r="J65" s="227"/>
      <c r="K65" s="278"/>
      <c r="L65" s="278"/>
      <c r="M65" s="228"/>
      <c r="N65" s="278"/>
      <c r="O65" s="278"/>
      <c r="P65" s="227"/>
      <c r="Q65" s="1734"/>
      <c r="R65" s="199"/>
      <c r="S65" s="199"/>
      <c r="T65" s="199"/>
      <c r="U65" s="209"/>
      <c r="V65" s="209"/>
    </row>
    <row r="66" spans="1:22" ht="17.45" customHeight="1">
      <c r="A66" s="1817"/>
      <c r="B66" s="1820"/>
      <c r="C66" s="1820"/>
      <c r="D66" s="239"/>
      <c r="E66" s="224"/>
      <c r="F66" s="229" t="s">
        <v>884</v>
      </c>
      <c r="G66" s="226"/>
      <c r="H66" s="227"/>
      <c r="I66" s="278"/>
      <c r="J66" s="227"/>
      <c r="K66" s="278">
        <v>6</v>
      </c>
      <c r="L66" s="278" t="s">
        <v>483</v>
      </c>
      <c r="M66" s="228" t="s">
        <v>68</v>
      </c>
      <c r="N66" s="278">
        <v>1</v>
      </c>
      <c r="O66" s="278" t="s">
        <v>997</v>
      </c>
      <c r="P66" s="227">
        <f>K66*N66</f>
        <v>6</v>
      </c>
      <c r="Q66" s="1734"/>
      <c r="R66" s="199"/>
      <c r="S66" s="199"/>
      <c r="T66" s="199"/>
      <c r="U66" s="209"/>
      <c r="V66" s="209"/>
    </row>
    <row r="67" spans="1:22" ht="17.45" customHeight="1">
      <c r="A67" s="1817"/>
      <c r="B67" s="1820"/>
      <c r="C67" s="1820"/>
      <c r="D67" s="239"/>
      <c r="E67" s="224"/>
      <c r="F67" s="229" t="s">
        <v>1001</v>
      </c>
      <c r="G67" s="226"/>
      <c r="H67" s="227"/>
      <c r="I67" s="278"/>
      <c r="J67" s="227"/>
      <c r="K67" s="278">
        <v>6</v>
      </c>
      <c r="L67" s="278" t="s">
        <v>483</v>
      </c>
      <c r="M67" s="228" t="s">
        <v>68</v>
      </c>
      <c r="N67" s="278">
        <v>1</v>
      </c>
      <c r="O67" s="278" t="s">
        <v>997</v>
      </c>
      <c r="P67" s="227">
        <f>K67*N67</f>
        <v>6</v>
      </c>
      <c r="Q67" s="1734"/>
      <c r="R67" s="199"/>
      <c r="S67" s="199"/>
      <c r="T67" s="199"/>
      <c r="U67" s="209"/>
      <c r="V67" s="209"/>
    </row>
    <row r="68" spans="1:22" ht="17.45" customHeight="1">
      <c r="A68" s="1817"/>
      <c r="B68" s="1820"/>
      <c r="C68" s="1820"/>
      <c r="D68" s="239"/>
      <c r="E68" s="224"/>
      <c r="F68" s="229" t="s">
        <v>1000</v>
      </c>
      <c r="G68" s="226"/>
      <c r="H68" s="227"/>
      <c r="I68" s="278"/>
      <c r="J68" s="227"/>
      <c r="K68" s="278">
        <v>7</v>
      </c>
      <c r="L68" s="278" t="s">
        <v>483</v>
      </c>
      <c r="M68" s="228" t="s">
        <v>68</v>
      </c>
      <c r="N68" s="278">
        <v>8</v>
      </c>
      <c r="O68" s="278" t="s">
        <v>997</v>
      </c>
      <c r="P68" s="227">
        <f>K68*N68</f>
        <v>56</v>
      </c>
      <c r="Q68" s="1734"/>
      <c r="R68" s="199"/>
      <c r="S68" s="199"/>
      <c r="T68" s="199"/>
      <c r="U68" s="209"/>
      <c r="V68" s="209"/>
    </row>
    <row r="69" spans="1:22" ht="17.45" customHeight="1">
      <c r="A69" s="1817"/>
      <c r="B69" s="1820"/>
      <c r="C69" s="1820"/>
      <c r="D69" s="239"/>
      <c r="E69" s="224"/>
      <c r="F69" s="229" t="s">
        <v>999</v>
      </c>
      <c r="G69" s="226"/>
      <c r="H69" s="227"/>
      <c r="I69" s="278"/>
      <c r="J69" s="227"/>
      <c r="K69" s="278">
        <v>6</v>
      </c>
      <c r="L69" s="278" t="s">
        <v>483</v>
      </c>
      <c r="M69" s="228" t="s">
        <v>68</v>
      </c>
      <c r="N69" s="278">
        <v>1</v>
      </c>
      <c r="O69" s="278" t="s">
        <v>997</v>
      </c>
      <c r="P69" s="227">
        <f>K69*N69</f>
        <v>6</v>
      </c>
      <c r="Q69" s="1734"/>
      <c r="R69" s="199"/>
      <c r="S69" s="199"/>
      <c r="T69" s="199"/>
      <c r="U69" s="209"/>
      <c r="V69" s="209"/>
    </row>
    <row r="70" spans="1:22" ht="17.45" customHeight="1">
      <c r="A70" s="1817"/>
      <c r="B70" s="1820"/>
      <c r="C70" s="1820"/>
      <c r="D70" s="239"/>
      <c r="E70" s="224"/>
      <c r="F70" s="229" t="s">
        <v>998</v>
      </c>
      <c r="G70" s="226"/>
      <c r="H70" s="227"/>
      <c r="I70" s="278"/>
      <c r="J70" s="227"/>
      <c r="K70" s="278">
        <v>6</v>
      </c>
      <c r="L70" s="278" t="s">
        <v>483</v>
      </c>
      <c r="M70" s="228" t="s">
        <v>68</v>
      </c>
      <c r="N70" s="278">
        <v>1</v>
      </c>
      <c r="O70" s="278" t="s">
        <v>997</v>
      </c>
      <c r="P70" s="227">
        <f>K70*N70</f>
        <v>6</v>
      </c>
      <c r="Q70" s="1734"/>
      <c r="R70" s="199"/>
      <c r="S70" s="199"/>
      <c r="T70" s="199"/>
      <c r="U70" s="209"/>
      <c r="V70" s="209"/>
    </row>
    <row r="71" spans="1:22" ht="17.45" customHeight="1">
      <c r="A71" s="1817"/>
      <c r="B71" s="1820"/>
      <c r="C71" s="1820"/>
      <c r="D71" s="239"/>
      <c r="E71" s="224"/>
      <c r="F71" s="200" t="s">
        <v>148</v>
      </c>
      <c r="G71" s="1759" t="s">
        <v>996</v>
      </c>
      <c r="H71" s="1759"/>
      <c r="I71" s="1759"/>
      <c r="J71" s="1759"/>
      <c r="K71" s="1759"/>
      <c r="L71" s="1759"/>
      <c r="M71" s="1759"/>
      <c r="N71" s="1759"/>
      <c r="O71" s="1759"/>
      <c r="P71" s="1759"/>
      <c r="Q71" s="1734"/>
      <c r="R71" s="199"/>
      <c r="S71" s="199"/>
      <c r="T71" s="199"/>
      <c r="U71" s="209"/>
      <c r="V71" s="209"/>
    </row>
    <row r="72" spans="1:22" ht="17.45" customHeight="1">
      <c r="A72" s="1818"/>
      <c r="B72" s="1821"/>
      <c r="C72" s="1821"/>
      <c r="D72" s="240"/>
      <c r="E72" s="241"/>
      <c r="F72" s="242"/>
      <c r="G72" s="1798"/>
      <c r="H72" s="1798"/>
      <c r="I72" s="1798"/>
      <c r="J72" s="1798"/>
      <c r="K72" s="1798"/>
      <c r="L72" s="1798"/>
      <c r="M72" s="1798"/>
      <c r="N72" s="1798"/>
      <c r="O72" s="1798"/>
      <c r="P72" s="1798"/>
      <c r="Q72" s="1735"/>
      <c r="R72" s="199"/>
      <c r="S72" s="199"/>
      <c r="T72" s="199"/>
      <c r="U72" s="209"/>
      <c r="V72" s="209"/>
    </row>
    <row r="73" spans="1:22" s="72" customFormat="1" ht="17.45" customHeight="1">
      <c r="A73" s="1831" t="s">
        <v>462</v>
      </c>
      <c r="B73" s="1832"/>
      <c r="C73" s="1833"/>
      <c r="D73" s="793">
        <f>SUM(D74+D115)</f>
        <v>2620</v>
      </c>
      <c r="E73" s="794">
        <f>SUM(E74+E115)</f>
        <v>7548</v>
      </c>
      <c r="F73" s="795"/>
      <c r="G73" s="795"/>
      <c r="H73" s="795"/>
      <c r="I73" s="795"/>
      <c r="J73" s="795"/>
      <c r="K73" s="795"/>
      <c r="L73" s="795"/>
      <c r="M73" s="795"/>
      <c r="N73" s="795"/>
      <c r="O73" s="795"/>
      <c r="P73" s="796"/>
      <c r="Q73" s="797"/>
      <c r="R73" s="199"/>
      <c r="S73" s="199"/>
      <c r="T73" s="199"/>
      <c r="U73" s="218"/>
      <c r="V73" s="218"/>
    </row>
    <row r="74" spans="1:22" ht="17.45" customHeight="1">
      <c r="A74" s="1753" t="s">
        <v>254</v>
      </c>
      <c r="B74" s="1769" t="s">
        <v>126</v>
      </c>
      <c r="C74" s="1769"/>
      <c r="D74" s="309">
        <f>SUM(D75:D99)</f>
        <v>2425</v>
      </c>
      <c r="E74" s="310">
        <f>SUM(E75:E99)</f>
        <v>7548</v>
      </c>
      <c r="F74" s="315"/>
      <c r="G74" s="798"/>
      <c r="H74" s="798"/>
      <c r="I74" s="798"/>
      <c r="J74" s="798"/>
      <c r="K74" s="798"/>
      <c r="L74" s="798"/>
      <c r="M74" s="798"/>
      <c r="N74" s="798"/>
      <c r="O74" s="798"/>
      <c r="P74" s="311"/>
      <c r="Q74" s="792"/>
      <c r="R74" s="199"/>
      <c r="S74" s="199"/>
      <c r="T74" s="199"/>
      <c r="U74" s="209"/>
      <c r="V74" s="209"/>
    </row>
    <row r="75" spans="1:22" ht="17.45" customHeight="1">
      <c r="A75" s="1731"/>
      <c r="B75" s="1784" t="s">
        <v>995</v>
      </c>
      <c r="C75" s="1785"/>
      <c r="D75" s="230"/>
      <c r="E75" s="224">
        <v>0</v>
      </c>
      <c r="F75" s="243" t="s">
        <v>994</v>
      </c>
      <c r="G75" s="233"/>
      <c r="H75" s="236"/>
      <c r="I75" s="234"/>
      <c r="J75" s="236"/>
      <c r="K75" s="234"/>
      <c r="L75" s="234"/>
      <c r="M75" s="235"/>
      <c r="N75" s="234"/>
      <c r="O75" s="234"/>
      <c r="P75" s="236"/>
      <c r="Q75" s="1733" t="s">
        <v>993</v>
      </c>
      <c r="R75" s="199"/>
      <c r="S75" s="199"/>
      <c r="T75" s="199"/>
      <c r="U75" s="209"/>
      <c r="V75" s="209"/>
    </row>
    <row r="76" spans="1:22" ht="17.45" customHeight="1">
      <c r="A76" s="1731"/>
      <c r="B76" s="1763"/>
      <c r="C76" s="1764"/>
      <c r="D76" s="223"/>
      <c r="E76" s="224"/>
      <c r="F76" s="200" t="s">
        <v>81</v>
      </c>
      <c r="G76" s="226"/>
      <c r="H76" s="227"/>
      <c r="I76" s="278"/>
      <c r="J76" s="227"/>
      <c r="K76" s="278"/>
      <c r="L76" s="278"/>
      <c r="M76" s="228"/>
      <c r="N76" s="278"/>
      <c r="O76" s="278"/>
      <c r="P76" s="227"/>
      <c r="Q76" s="1734"/>
      <c r="R76" s="199"/>
      <c r="S76" s="199"/>
      <c r="T76" s="199"/>
      <c r="U76" s="209"/>
      <c r="V76" s="209"/>
    </row>
    <row r="77" spans="1:22" ht="17.45" customHeight="1">
      <c r="A77" s="1731"/>
      <c r="B77" s="1763"/>
      <c r="C77" s="1764"/>
      <c r="D77" s="223"/>
      <c r="E77" s="224"/>
      <c r="F77" s="200" t="s">
        <v>147</v>
      </c>
      <c r="G77" s="226"/>
      <c r="H77" s="227"/>
      <c r="I77" s="278"/>
      <c r="J77" s="227"/>
      <c r="K77" s="278"/>
      <c r="L77" s="278"/>
      <c r="M77" s="228"/>
      <c r="N77" s="278"/>
      <c r="O77" s="278"/>
      <c r="P77" s="227"/>
      <c r="Q77" s="1734"/>
      <c r="R77" s="199"/>
      <c r="S77" s="199"/>
      <c r="T77" s="199"/>
      <c r="U77" s="209"/>
      <c r="V77" s="209"/>
    </row>
    <row r="78" spans="1:22" ht="17.45" customHeight="1">
      <c r="A78" s="1731"/>
      <c r="B78" s="1763"/>
      <c r="C78" s="1764"/>
      <c r="D78" s="223">
        <f>P78</f>
        <v>48</v>
      </c>
      <c r="E78" s="224">
        <v>1428</v>
      </c>
      <c r="F78" s="1799" t="s">
        <v>992</v>
      </c>
      <c r="G78" s="1800"/>
      <c r="H78" s="244"/>
      <c r="I78" s="245"/>
      <c r="J78" s="227"/>
      <c r="K78" s="278">
        <v>4</v>
      </c>
      <c r="L78" s="278" t="s">
        <v>483</v>
      </c>
      <c r="M78" s="228" t="s">
        <v>68</v>
      </c>
      <c r="N78" s="278">
        <v>12</v>
      </c>
      <c r="O78" s="278" t="s">
        <v>482</v>
      </c>
      <c r="P78" s="227">
        <f>K78*N78</f>
        <v>48</v>
      </c>
      <c r="Q78" s="1734"/>
      <c r="R78" s="199"/>
      <c r="S78" s="199">
        <v>220000</v>
      </c>
      <c r="T78" s="199"/>
      <c r="U78" s="209"/>
      <c r="V78" s="209"/>
    </row>
    <row r="79" spans="1:22" ht="17.45" customHeight="1">
      <c r="A79" s="1731"/>
      <c r="B79" s="1763"/>
      <c r="C79" s="1764"/>
      <c r="D79" s="223">
        <f>P79</f>
        <v>360</v>
      </c>
      <c r="E79" s="224"/>
      <c r="F79" s="1799" t="s">
        <v>991</v>
      </c>
      <c r="G79" s="1800"/>
      <c r="H79" s="244"/>
      <c r="I79" s="278"/>
      <c r="J79" s="278"/>
      <c r="K79" s="278">
        <v>30</v>
      </c>
      <c r="L79" s="278" t="s">
        <v>531</v>
      </c>
      <c r="M79" s="228" t="s">
        <v>68</v>
      </c>
      <c r="N79" s="278">
        <v>12</v>
      </c>
      <c r="O79" s="278" t="s">
        <v>506</v>
      </c>
      <c r="P79" s="246">
        <f>K79*N79</f>
        <v>360</v>
      </c>
      <c r="Q79" s="1734"/>
      <c r="R79" s="199"/>
      <c r="S79" s="199"/>
      <c r="T79" s="199"/>
      <c r="U79" s="209"/>
      <c r="V79" s="209"/>
    </row>
    <row r="80" spans="1:22" ht="17.45" customHeight="1">
      <c r="A80" s="1731"/>
      <c r="B80" s="1763"/>
      <c r="C80" s="1764"/>
      <c r="D80" s="223">
        <f>P80</f>
        <v>1</v>
      </c>
      <c r="E80" s="224">
        <v>1000</v>
      </c>
      <c r="F80" s="1799" t="s">
        <v>990</v>
      </c>
      <c r="G80" s="1800"/>
      <c r="H80" s="1800"/>
      <c r="I80" s="278"/>
      <c r="J80" s="278"/>
      <c r="K80" s="278">
        <v>1</v>
      </c>
      <c r="L80" s="278" t="s">
        <v>531</v>
      </c>
      <c r="M80" s="228" t="s">
        <v>68</v>
      </c>
      <c r="N80" s="278">
        <v>1</v>
      </c>
      <c r="O80" s="278" t="s">
        <v>506</v>
      </c>
      <c r="P80" s="246">
        <f>K80*N80</f>
        <v>1</v>
      </c>
      <c r="Q80" s="1734"/>
      <c r="R80" s="199"/>
      <c r="S80" s="199"/>
      <c r="T80" s="199"/>
      <c r="U80" s="209"/>
      <c r="V80" s="209"/>
    </row>
    <row r="81" spans="1:22" ht="17.45" customHeight="1">
      <c r="A81" s="1731"/>
      <c r="B81" s="1763"/>
      <c r="C81" s="1764"/>
      <c r="D81" s="223">
        <f t="shared" ref="D81:D94" si="0">P81</f>
        <v>1680</v>
      </c>
      <c r="E81" s="239"/>
      <c r="F81" s="1799" t="s">
        <v>1062</v>
      </c>
      <c r="G81" s="1800"/>
      <c r="H81" s="278">
        <v>7</v>
      </c>
      <c r="I81" s="278" t="s">
        <v>483</v>
      </c>
      <c r="J81" s="228" t="s">
        <v>68</v>
      </c>
      <c r="K81" s="278">
        <v>20</v>
      </c>
      <c r="L81" s="278" t="s">
        <v>531</v>
      </c>
      <c r="M81" s="228" t="s">
        <v>68</v>
      </c>
      <c r="N81" s="278">
        <v>12</v>
      </c>
      <c r="O81" s="278" t="s">
        <v>737</v>
      </c>
      <c r="P81" s="227">
        <f>K81*N81*H81</f>
        <v>1680</v>
      </c>
      <c r="Q81" s="1734"/>
      <c r="R81" s="199"/>
      <c r="S81" s="199"/>
      <c r="T81" s="199"/>
      <c r="U81" s="209"/>
      <c r="V81" s="209"/>
    </row>
    <row r="82" spans="1:22" ht="17.45" customHeight="1">
      <c r="A82" s="1731"/>
      <c r="B82" s="1763"/>
      <c r="C82" s="1764"/>
      <c r="D82" s="223">
        <f t="shared" si="0"/>
        <v>2</v>
      </c>
      <c r="E82" s="239"/>
      <c r="F82" s="1841" t="s">
        <v>1063</v>
      </c>
      <c r="G82" s="1842"/>
      <c r="H82" s="1842"/>
      <c r="I82" s="278"/>
      <c r="J82" s="278"/>
      <c r="K82" s="278"/>
      <c r="L82" s="278"/>
      <c r="M82" s="228"/>
      <c r="N82" s="278">
        <v>2</v>
      </c>
      <c r="O82" s="278" t="s">
        <v>1064</v>
      </c>
      <c r="P82" s="246">
        <f>N82</f>
        <v>2</v>
      </c>
      <c r="Q82" s="1734"/>
      <c r="R82" s="199"/>
      <c r="S82" s="199"/>
      <c r="T82" s="199"/>
      <c r="U82" s="209"/>
      <c r="V82" s="209"/>
    </row>
    <row r="83" spans="1:22" ht="17.45" customHeight="1">
      <c r="A83" s="1731"/>
      <c r="B83" s="1763"/>
      <c r="C83" s="1764"/>
      <c r="D83" s="223">
        <f t="shared" si="0"/>
        <v>5</v>
      </c>
      <c r="E83" s="239"/>
      <c r="F83" s="1799" t="s">
        <v>1065</v>
      </c>
      <c r="G83" s="1800"/>
      <c r="H83" s="1800"/>
      <c r="I83" s="278"/>
      <c r="J83" s="278"/>
      <c r="K83" s="278"/>
      <c r="L83" s="278"/>
      <c r="M83" s="228"/>
      <c r="N83" s="278">
        <v>5</v>
      </c>
      <c r="O83" s="278" t="s">
        <v>1064</v>
      </c>
      <c r="P83" s="246">
        <f>N83</f>
        <v>5</v>
      </c>
      <c r="Q83" s="1734"/>
      <c r="R83" s="199"/>
      <c r="S83" s="199"/>
      <c r="T83" s="199"/>
      <c r="U83" s="209"/>
      <c r="V83" s="209"/>
    </row>
    <row r="84" spans="1:22" ht="17.45" customHeight="1">
      <c r="A84" s="1731"/>
      <c r="B84" s="1763"/>
      <c r="C84" s="1764"/>
      <c r="D84" s="223">
        <f t="shared" si="0"/>
        <v>4</v>
      </c>
      <c r="E84" s="239"/>
      <c r="F84" s="1799" t="s">
        <v>1066</v>
      </c>
      <c r="G84" s="1800"/>
      <c r="H84" s="244"/>
      <c r="I84" s="245"/>
      <c r="J84" s="227"/>
      <c r="K84" s="278">
        <v>4</v>
      </c>
      <c r="L84" s="278" t="s">
        <v>483</v>
      </c>
      <c r="M84" s="228" t="s">
        <v>68</v>
      </c>
      <c r="N84" s="278">
        <v>1</v>
      </c>
      <c r="O84" s="278" t="s">
        <v>482</v>
      </c>
      <c r="P84" s="227">
        <f t="shared" ref="P84:P94" si="1">K84*N84</f>
        <v>4</v>
      </c>
      <c r="Q84" s="1734"/>
      <c r="R84" s="199"/>
      <c r="S84" s="199"/>
      <c r="T84" s="199"/>
      <c r="U84" s="209"/>
      <c r="V84" s="209"/>
    </row>
    <row r="85" spans="1:22" ht="17.45" customHeight="1">
      <c r="A85" s="1731"/>
      <c r="B85" s="1763"/>
      <c r="C85" s="1764"/>
      <c r="D85" s="223">
        <f t="shared" si="0"/>
        <v>8</v>
      </c>
      <c r="E85" s="239"/>
      <c r="F85" s="1799" t="s">
        <v>1067</v>
      </c>
      <c r="G85" s="1800"/>
      <c r="H85" s="1800"/>
      <c r="I85" s="278"/>
      <c r="J85" s="278"/>
      <c r="K85" s="278">
        <v>8</v>
      </c>
      <c r="L85" s="278" t="s">
        <v>483</v>
      </c>
      <c r="M85" s="228" t="s">
        <v>68</v>
      </c>
      <c r="N85" s="278">
        <v>1</v>
      </c>
      <c r="O85" s="278" t="s">
        <v>482</v>
      </c>
      <c r="P85" s="246">
        <f t="shared" si="1"/>
        <v>8</v>
      </c>
      <c r="Q85" s="1734"/>
      <c r="R85" s="199"/>
      <c r="S85" s="199"/>
      <c r="T85" s="199"/>
      <c r="U85" s="209"/>
      <c r="V85" s="209"/>
    </row>
    <row r="86" spans="1:22" ht="17.45" customHeight="1">
      <c r="A86" s="1731"/>
      <c r="B86" s="1763"/>
      <c r="C86" s="1764"/>
      <c r="D86" s="223">
        <f t="shared" si="0"/>
        <v>1</v>
      </c>
      <c r="E86" s="239"/>
      <c r="F86" s="1799" t="s">
        <v>1068</v>
      </c>
      <c r="G86" s="1800"/>
      <c r="H86" s="1800"/>
      <c r="I86" s="278"/>
      <c r="J86" s="278"/>
      <c r="K86" s="278"/>
      <c r="L86" s="278"/>
      <c r="M86" s="228"/>
      <c r="N86" s="278">
        <v>1</v>
      </c>
      <c r="O86" s="278" t="s">
        <v>1064</v>
      </c>
      <c r="P86" s="246">
        <f>N86</f>
        <v>1</v>
      </c>
      <c r="Q86" s="1734"/>
      <c r="R86" s="199"/>
      <c r="S86" s="199"/>
      <c r="T86" s="199"/>
      <c r="U86" s="209"/>
      <c r="V86" s="209"/>
    </row>
    <row r="87" spans="1:22" ht="17.45" customHeight="1">
      <c r="A87" s="1731"/>
      <c r="B87" s="1763"/>
      <c r="C87" s="1764"/>
      <c r="D87" s="223">
        <f t="shared" si="0"/>
        <v>95</v>
      </c>
      <c r="E87" s="239"/>
      <c r="F87" s="1841" t="s">
        <v>1069</v>
      </c>
      <c r="G87" s="1842"/>
      <c r="H87" s="1842"/>
      <c r="I87" s="245"/>
      <c r="J87" s="227"/>
      <c r="K87" s="278">
        <v>95</v>
      </c>
      <c r="L87" s="278" t="s">
        <v>483</v>
      </c>
      <c r="M87" s="228" t="s">
        <v>68</v>
      </c>
      <c r="N87" s="278">
        <v>1</v>
      </c>
      <c r="O87" s="278" t="s">
        <v>482</v>
      </c>
      <c r="P87" s="227">
        <f t="shared" si="1"/>
        <v>95</v>
      </c>
      <c r="Q87" s="1734"/>
      <c r="R87" s="199"/>
      <c r="S87" s="199"/>
      <c r="T87" s="199"/>
      <c r="U87" s="209"/>
      <c r="V87" s="209"/>
    </row>
    <row r="88" spans="1:22" ht="17.45" customHeight="1">
      <c r="A88" s="1731"/>
      <c r="B88" s="1763"/>
      <c r="C88" s="1764"/>
      <c r="D88" s="223">
        <f t="shared" si="0"/>
        <v>2</v>
      </c>
      <c r="E88" s="239">
        <v>120</v>
      </c>
      <c r="F88" s="1799" t="s">
        <v>1070</v>
      </c>
      <c r="G88" s="1800"/>
      <c r="H88" s="244"/>
      <c r="I88" s="278"/>
      <c r="J88" s="278"/>
      <c r="K88" s="278">
        <v>2</v>
      </c>
      <c r="L88" s="278" t="s">
        <v>483</v>
      </c>
      <c r="M88" s="228" t="s">
        <v>68</v>
      </c>
      <c r="N88" s="278">
        <v>1</v>
      </c>
      <c r="O88" s="278" t="s">
        <v>482</v>
      </c>
      <c r="P88" s="246">
        <f t="shared" si="1"/>
        <v>2</v>
      </c>
      <c r="Q88" s="1734"/>
      <c r="R88" s="199"/>
      <c r="S88" s="199"/>
      <c r="T88" s="199"/>
      <c r="U88" s="209"/>
      <c r="V88" s="209"/>
    </row>
    <row r="89" spans="1:22" ht="17.45" customHeight="1">
      <c r="A89" s="1731"/>
      <c r="B89" s="1763"/>
      <c r="C89" s="1764"/>
      <c r="D89" s="223">
        <f t="shared" si="0"/>
        <v>54</v>
      </c>
      <c r="E89" s="239"/>
      <c r="F89" s="1799" t="s">
        <v>1071</v>
      </c>
      <c r="G89" s="1800"/>
      <c r="H89" s="1800"/>
      <c r="I89" s="278"/>
      <c r="J89" s="278"/>
      <c r="K89" s="278">
        <v>54</v>
      </c>
      <c r="L89" s="278" t="s">
        <v>483</v>
      </c>
      <c r="M89" s="228" t="s">
        <v>68</v>
      </c>
      <c r="N89" s="278">
        <v>1</v>
      </c>
      <c r="O89" s="278" t="s">
        <v>1072</v>
      </c>
      <c r="P89" s="246">
        <f t="shared" si="1"/>
        <v>54</v>
      </c>
      <c r="Q89" s="1734"/>
      <c r="R89" s="199"/>
      <c r="S89" s="199"/>
      <c r="T89" s="199"/>
      <c r="U89" s="209"/>
      <c r="V89" s="209"/>
    </row>
    <row r="90" spans="1:22" ht="17.45" customHeight="1">
      <c r="A90" s="1731"/>
      <c r="B90" s="1763"/>
      <c r="C90" s="1764"/>
      <c r="D90" s="223">
        <f t="shared" si="0"/>
        <v>15</v>
      </c>
      <c r="E90" s="239"/>
      <c r="F90" s="1799" t="s">
        <v>1073</v>
      </c>
      <c r="G90" s="1800"/>
      <c r="H90" s="244"/>
      <c r="I90" s="245"/>
      <c r="J90" s="227"/>
      <c r="K90" s="278">
        <v>15</v>
      </c>
      <c r="L90" s="278" t="s">
        <v>1074</v>
      </c>
      <c r="M90" s="228" t="s">
        <v>68</v>
      </c>
      <c r="N90" s="278">
        <v>1</v>
      </c>
      <c r="O90" s="278" t="s">
        <v>1075</v>
      </c>
      <c r="P90" s="227">
        <f t="shared" si="1"/>
        <v>15</v>
      </c>
      <c r="Q90" s="1734"/>
      <c r="R90" s="199"/>
      <c r="S90" s="199"/>
      <c r="T90" s="199"/>
      <c r="U90" s="209"/>
      <c r="V90" s="209"/>
    </row>
    <row r="91" spans="1:22" ht="17.45" customHeight="1">
      <c r="A91" s="1731"/>
      <c r="B91" s="1763"/>
      <c r="C91" s="1764"/>
      <c r="D91" s="223">
        <f t="shared" si="0"/>
        <v>1</v>
      </c>
      <c r="E91" s="239"/>
      <c r="F91" s="1799" t="s">
        <v>1076</v>
      </c>
      <c r="G91" s="1800"/>
      <c r="H91" s="1800"/>
      <c r="I91" s="1800"/>
      <c r="J91" s="227"/>
      <c r="K91" s="278">
        <v>1</v>
      </c>
      <c r="L91" s="278" t="s">
        <v>483</v>
      </c>
      <c r="M91" s="228" t="s">
        <v>68</v>
      </c>
      <c r="N91" s="278">
        <v>1</v>
      </c>
      <c r="O91" s="278" t="s">
        <v>1077</v>
      </c>
      <c r="P91" s="227">
        <f>K91*N91</f>
        <v>1</v>
      </c>
      <c r="Q91" s="1734"/>
      <c r="R91" s="199"/>
      <c r="S91" s="199"/>
      <c r="T91" s="199"/>
      <c r="U91" s="209"/>
      <c r="V91" s="209"/>
    </row>
    <row r="92" spans="1:22" ht="17.45" customHeight="1">
      <c r="A92" s="1908" t="s">
        <v>254</v>
      </c>
      <c r="B92" s="1784" t="s">
        <v>1121</v>
      </c>
      <c r="C92" s="1785"/>
      <c r="D92" s="230">
        <f t="shared" si="0"/>
        <v>1</v>
      </c>
      <c r="E92" s="208"/>
      <c r="F92" s="1899" t="s">
        <v>1078</v>
      </c>
      <c r="G92" s="1900"/>
      <c r="H92" s="1900"/>
      <c r="I92" s="1900"/>
      <c r="J92" s="236"/>
      <c r="K92" s="234">
        <v>1</v>
      </c>
      <c r="L92" s="234" t="s">
        <v>1079</v>
      </c>
      <c r="M92" s="235" t="s">
        <v>68</v>
      </c>
      <c r="N92" s="234">
        <v>1</v>
      </c>
      <c r="O92" s="234" t="s">
        <v>1075</v>
      </c>
      <c r="P92" s="236">
        <f>K92*N92</f>
        <v>1</v>
      </c>
      <c r="Q92" s="237"/>
      <c r="R92" s="199"/>
      <c r="S92" s="199"/>
      <c r="T92" s="199"/>
      <c r="U92" s="209"/>
      <c r="V92" s="209"/>
    </row>
    <row r="93" spans="1:22" ht="17.45" customHeight="1">
      <c r="A93" s="1909"/>
      <c r="B93" s="1763"/>
      <c r="C93" s="1764"/>
      <c r="D93" s="223">
        <f t="shared" si="0"/>
        <v>9</v>
      </c>
      <c r="E93" s="239"/>
      <c r="F93" s="1901" t="s">
        <v>1080</v>
      </c>
      <c r="G93" s="1902"/>
      <c r="H93" s="1902"/>
      <c r="I93" s="278"/>
      <c r="J93" s="278"/>
      <c r="K93" s="278">
        <v>9</v>
      </c>
      <c r="L93" s="278" t="s">
        <v>483</v>
      </c>
      <c r="M93" s="228" t="s">
        <v>68</v>
      </c>
      <c r="N93" s="278">
        <v>1</v>
      </c>
      <c r="O93" s="278" t="s">
        <v>1081</v>
      </c>
      <c r="P93" s="246">
        <f t="shared" si="1"/>
        <v>9</v>
      </c>
      <c r="Q93" s="238"/>
      <c r="R93" s="199"/>
      <c r="S93" s="199"/>
      <c r="T93" s="199"/>
      <c r="U93" s="209"/>
      <c r="V93" s="209"/>
    </row>
    <row r="94" spans="1:22" ht="17.45" customHeight="1">
      <c r="A94" s="1909"/>
      <c r="B94" s="1763"/>
      <c r="C94" s="1764"/>
      <c r="D94" s="223">
        <f t="shared" si="0"/>
        <v>39</v>
      </c>
      <c r="E94" s="239"/>
      <c r="F94" s="1841" t="s">
        <v>1082</v>
      </c>
      <c r="G94" s="1842"/>
      <c r="H94" s="1842"/>
      <c r="I94" s="278"/>
      <c r="J94" s="278"/>
      <c r="K94" s="278">
        <v>39</v>
      </c>
      <c r="L94" s="278" t="s">
        <v>1083</v>
      </c>
      <c r="M94" s="228" t="s">
        <v>68</v>
      </c>
      <c r="N94" s="278">
        <v>1</v>
      </c>
      <c r="O94" s="278" t="s">
        <v>1075</v>
      </c>
      <c r="P94" s="246">
        <f t="shared" si="1"/>
        <v>39</v>
      </c>
      <c r="Q94" s="238"/>
      <c r="R94" s="199"/>
      <c r="S94" s="199"/>
      <c r="T94" s="199"/>
      <c r="U94" s="209"/>
      <c r="V94" s="209"/>
    </row>
    <row r="95" spans="1:22" ht="17.45" customHeight="1">
      <c r="A95" s="1909"/>
      <c r="B95" s="1763"/>
      <c r="C95" s="1764"/>
      <c r="D95" s="223">
        <f t="shared" ref="D95" si="2">P95</f>
        <v>100</v>
      </c>
      <c r="E95" s="239">
        <v>5000</v>
      </c>
      <c r="F95" s="1841" t="s">
        <v>1124</v>
      </c>
      <c r="G95" s="1842"/>
      <c r="H95" s="1842"/>
      <c r="I95" s="278"/>
      <c r="J95" s="278"/>
      <c r="K95" s="278">
        <v>100</v>
      </c>
      <c r="L95" s="278" t="s">
        <v>207</v>
      </c>
      <c r="M95" s="228" t="s">
        <v>68</v>
      </c>
      <c r="N95" s="278">
        <v>1</v>
      </c>
      <c r="O95" s="278" t="s">
        <v>482</v>
      </c>
      <c r="P95" s="246">
        <f t="shared" ref="P95" si="3">K95*N95</f>
        <v>100</v>
      </c>
      <c r="Q95" s="238"/>
      <c r="R95" s="199"/>
      <c r="S95" s="199">
        <v>5000</v>
      </c>
      <c r="T95" s="199"/>
      <c r="U95" s="209"/>
      <c r="V95" s="209"/>
    </row>
    <row r="96" spans="1:22" ht="17.45" customHeight="1">
      <c r="A96" s="1909"/>
      <c r="B96" s="1763"/>
      <c r="C96" s="1764"/>
      <c r="D96" s="223"/>
      <c r="E96" s="239"/>
      <c r="F96" s="200" t="s">
        <v>148</v>
      </c>
      <c r="G96" s="226" t="s">
        <v>989</v>
      </c>
      <c r="H96" s="278"/>
      <c r="I96" s="247"/>
      <c r="J96" s="176"/>
      <c r="K96" s="176"/>
      <c r="L96" s="176"/>
      <c r="M96" s="176"/>
      <c r="N96" s="176"/>
      <c r="O96" s="176"/>
      <c r="P96" s="227"/>
      <c r="Q96" s="238"/>
      <c r="R96" s="199"/>
      <c r="S96" s="199"/>
      <c r="T96" s="199"/>
      <c r="U96" s="209"/>
      <c r="V96" s="209"/>
    </row>
    <row r="97" spans="1:22" ht="17.45" customHeight="1">
      <c r="A97" s="1909"/>
      <c r="B97" s="1763"/>
      <c r="C97" s="1764"/>
      <c r="D97" s="223"/>
      <c r="E97" s="239"/>
      <c r="F97" s="200"/>
      <c r="G97" s="1803" t="s">
        <v>988</v>
      </c>
      <c r="H97" s="1803"/>
      <c r="I97" s="1803"/>
      <c r="J97" s="1803"/>
      <c r="K97" s="1803"/>
      <c r="L97" s="1803"/>
      <c r="M97" s="1803"/>
      <c r="N97" s="1803"/>
      <c r="O97" s="1803"/>
      <c r="P97" s="227"/>
      <c r="Q97" s="238"/>
      <c r="R97" s="199"/>
      <c r="S97" s="199"/>
      <c r="T97" s="199"/>
      <c r="U97" s="209"/>
      <c r="V97" s="209"/>
    </row>
    <row r="98" spans="1:22" ht="17.45" customHeight="1">
      <c r="A98" s="1909"/>
      <c r="B98" s="1763"/>
      <c r="C98" s="1764"/>
      <c r="D98" s="223"/>
      <c r="E98" s="239"/>
      <c r="F98" s="200"/>
      <c r="G98" s="1803"/>
      <c r="H98" s="1803"/>
      <c r="I98" s="1803"/>
      <c r="J98" s="1803"/>
      <c r="K98" s="1803"/>
      <c r="L98" s="1803"/>
      <c r="M98" s="1803"/>
      <c r="N98" s="1803"/>
      <c r="O98" s="1803"/>
      <c r="P98" s="248"/>
      <c r="Q98" s="238"/>
      <c r="R98" s="199"/>
      <c r="S98" s="199"/>
      <c r="T98" s="199"/>
      <c r="U98" s="209"/>
      <c r="V98" s="209"/>
    </row>
    <row r="99" spans="1:22" ht="17.45" customHeight="1">
      <c r="A99" s="1909"/>
      <c r="B99" s="1763"/>
      <c r="C99" s="1764"/>
      <c r="D99" s="223"/>
      <c r="E99" s="239"/>
      <c r="F99" s="200"/>
      <c r="G99" s="226" t="s">
        <v>987</v>
      </c>
      <c r="H99" s="278"/>
      <c r="I99" s="247"/>
      <c r="J99" s="176"/>
      <c r="K99" s="176"/>
      <c r="L99" s="176"/>
      <c r="M99" s="176"/>
      <c r="N99" s="176"/>
      <c r="O99" s="249"/>
      <c r="P99" s="248"/>
      <c r="Q99" s="238"/>
      <c r="R99" s="199"/>
      <c r="S99" s="199"/>
      <c r="T99" s="199"/>
      <c r="U99" s="209"/>
      <c r="V99" s="209"/>
    </row>
    <row r="100" spans="1:22" ht="17.45" customHeight="1">
      <c r="A100" s="1909"/>
      <c r="B100" s="1763"/>
      <c r="C100" s="1764"/>
      <c r="D100" s="223"/>
      <c r="E100" s="239"/>
      <c r="F100" s="200"/>
      <c r="G100" s="226" t="s">
        <v>1084</v>
      </c>
      <c r="H100" s="278"/>
      <c r="I100" s="247"/>
      <c r="J100" s="176"/>
      <c r="K100" s="176"/>
      <c r="L100" s="176"/>
      <c r="M100" s="176"/>
      <c r="N100" s="176"/>
      <c r="O100" s="249"/>
      <c r="P100" s="248"/>
      <c r="Q100" s="238"/>
      <c r="R100" s="199"/>
      <c r="S100" s="199"/>
      <c r="T100" s="199"/>
      <c r="U100" s="209"/>
      <c r="V100" s="209"/>
    </row>
    <row r="101" spans="1:22" ht="17.45" customHeight="1">
      <c r="A101" s="1909"/>
      <c r="B101" s="1763"/>
      <c r="C101" s="1764"/>
      <c r="D101" s="223"/>
      <c r="E101" s="239"/>
      <c r="F101" s="200"/>
      <c r="G101" s="226" t="s">
        <v>1085</v>
      </c>
      <c r="H101" s="278"/>
      <c r="I101" s="247"/>
      <c r="J101" s="176"/>
      <c r="K101" s="176"/>
      <c r="L101" s="176"/>
      <c r="M101" s="176"/>
      <c r="N101" s="176"/>
      <c r="O101" s="249"/>
      <c r="P101" s="248"/>
      <c r="Q101" s="238"/>
      <c r="R101" s="199"/>
      <c r="S101" s="199"/>
      <c r="T101" s="199"/>
      <c r="U101" s="209"/>
      <c r="V101" s="209"/>
    </row>
    <row r="102" spans="1:22" ht="17.45" customHeight="1">
      <c r="A102" s="1909"/>
      <c r="B102" s="1763"/>
      <c r="C102" s="1764"/>
      <c r="D102" s="223"/>
      <c r="E102" s="239"/>
      <c r="F102" s="200"/>
      <c r="G102" s="226" t="s">
        <v>1086</v>
      </c>
      <c r="H102" s="278"/>
      <c r="I102" s="247"/>
      <c r="J102" s="176"/>
      <c r="K102" s="176"/>
      <c r="L102" s="176"/>
      <c r="M102" s="176"/>
      <c r="N102" s="176"/>
      <c r="O102" s="249"/>
      <c r="P102" s="248"/>
      <c r="Q102" s="238"/>
      <c r="R102" s="199"/>
      <c r="S102" s="199"/>
      <c r="T102" s="199"/>
      <c r="U102" s="209"/>
      <c r="V102" s="209"/>
    </row>
    <row r="103" spans="1:22" ht="17.45" customHeight="1">
      <c r="A103" s="1909"/>
      <c r="B103" s="1763"/>
      <c r="C103" s="1764"/>
      <c r="D103" s="223"/>
      <c r="E103" s="239"/>
      <c r="F103" s="200"/>
      <c r="G103" s="226" t="s">
        <v>1087</v>
      </c>
      <c r="H103" s="278"/>
      <c r="I103" s="247"/>
      <c r="J103" s="176"/>
      <c r="K103" s="176"/>
      <c r="L103" s="176"/>
      <c r="M103" s="176"/>
      <c r="N103" s="176"/>
      <c r="O103" s="249"/>
      <c r="P103" s="248"/>
      <c r="Q103" s="238"/>
      <c r="R103" s="199"/>
      <c r="S103" s="199"/>
      <c r="T103" s="199"/>
      <c r="U103" s="209"/>
      <c r="V103" s="209"/>
    </row>
    <row r="104" spans="1:22" ht="17.45" customHeight="1">
      <c r="A104" s="1909"/>
      <c r="B104" s="1763"/>
      <c r="C104" s="1764"/>
      <c r="D104" s="223"/>
      <c r="E104" s="239"/>
      <c r="F104" s="200"/>
      <c r="G104" s="226" t="s">
        <v>1088</v>
      </c>
      <c r="H104" s="278"/>
      <c r="I104" s="247"/>
      <c r="J104" s="176"/>
      <c r="K104" s="176"/>
      <c r="L104" s="176"/>
      <c r="M104" s="176"/>
      <c r="N104" s="176"/>
      <c r="O104" s="249"/>
      <c r="P104" s="248"/>
      <c r="Q104" s="238"/>
      <c r="R104" s="199"/>
      <c r="S104" s="199"/>
      <c r="T104" s="199"/>
      <c r="U104" s="209"/>
      <c r="V104" s="209"/>
    </row>
    <row r="105" spans="1:22" ht="17.45" customHeight="1">
      <c r="A105" s="1909"/>
      <c r="B105" s="1763"/>
      <c r="C105" s="1764"/>
      <c r="D105" s="223"/>
      <c r="E105" s="239"/>
      <c r="F105" s="200"/>
      <c r="G105" s="226" t="s">
        <v>1089</v>
      </c>
      <c r="H105" s="278"/>
      <c r="I105" s="247"/>
      <c r="J105" s="176"/>
      <c r="K105" s="176"/>
      <c r="L105" s="176"/>
      <c r="M105" s="176"/>
      <c r="N105" s="176"/>
      <c r="O105" s="249"/>
      <c r="P105" s="248"/>
      <c r="Q105" s="238"/>
      <c r="R105" s="199"/>
      <c r="S105" s="199"/>
      <c r="T105" s="199"/>
      <c r="U105" s="209"/>
      <c r="V105" s="209"/>
    </row>
    <row r="106" spans="1:22" ht="17.45" customHeight="1">
      <c r="A106" s="1909"/>
      <c r="B106" s="1763"/>
      <c r="C106" s="1764"/>
      <c r="D106" s="223"/>
      <c r="E106" s="239"/>
      <c r="F106" s="200"/>
      <c r="G106" s="226" t="s">
        <v>1090</v>
      </c>
      <c r="H106" s="278"/>
      <c r="I106" s="247"/>
      <c r="J106" s="176"/>
      <c r="K106" s="176"/>
      <c r="L106" s="176"/>
      <c r="M106" s="176"/>
      <c r="N106" s="176"/>
      <c r="O106" s="249"/>
      <c r="P106" s="248"/>
      <c r="Q106" s="238"/>
      <c r="R106" s="199"/>
      <c r="S106" s="199"/>
      <c r="T106" s="199"/>
      <c r="U106" s="209"/>
      <c r="V106" s="209"/>
    </row>
    <row r="107" spans="1:22" ht="17.45" customHeight="1">
      <c r="A107" s="1909"/>
      <c r="B107" s="1763"/>
      <c r="C107" s="1764"/>
      <c r="D107" s="223"/>
      <c r="E107" s="239"/>
      <c r="F107" s="200"/>
      <c r="G107" s="226" t="s">
        <v>1091</v>
      </c>
      <c r="H107" s="278"/>
      <c r="I107" s="247"/>
      <c r="J107" s="176"/>
      <c r="K107" s="176"/>
      <c r="L107" s="176"/>
      <c r="M107" s="176"/>
      <c r="N107" s="176"/>
      <c r="O107" s="249"/>
      <c r="P107" s="248"/>
      <c r="Q107" s="238"/>
      <c r="R107" s="199"/>
      <c r="S107" s="199"/>
      <c r="T107" s="199"/>
      <c r="U107" s="209"/>
      <c r="V107" s="209"/>
    </row>
    <row r="108" spans="1:22" ht="17.45" customHeight="1">
      <c r="A108" s="1909"/>
      <c r="B108" s="1763"/>
      <c r="C108" s="1764"/>
      <c r="D108" s="223"/>
      <c r="E108" s="239"/>
      <c r="F108" s="200"/>
      <c r="G108" s="226" t="s">
        <v>1092</v>
      </c>
      <c r="H108" s="278"/>
      <c r="I108" s="247"/>
      <c r="J108" s="176"/>
      <c r="K108" s="176"/>
      <c r="L108" s="176"/>
      <c r="M108" s="176"/>
      <c r="N108" s="176"/>
      <c r="O108" s="249"/>
      <c r="P108" s="248"/>
      <c r="Q108" s="238"/>
      <c r="R108" s="199"/>
      <c r="S108" s="199"/>
      <c r="T108" s="199"/>
      <c r="U108" s="209"/>
      <c r="V108" s="209"/>
    </row>
    <row r="109" spans="1:22" ht="17.45" customHeight="1">
      <c r="A109" s="1909"/>
      <c r="B109" s="1763"/>
      <c r="C109" s="1764"/>
      <c r="D109" s="223"/>
      <c r="E109" s="239"/>
      <c r="F109" s="200"/>
      <c r="G109" s="226" t="s">
        <v>1093</v>
      </c>
      <c r="H109" s="278"/>
      <c r="I109" s="247"/>
      <c r="J109" s="176"/>
      <c r="K109" s="176"/>
      <c r="L109" s="176"/>
      <c r="M109" s="176"/>
      <c r="N109" s="176"/>
      <c r="O109" s="249"/>
      <c r="P109" s="248"/>
      <c r="Q109" s="238"/>
      <c r="R109" s="199"/>
      <c r="S109" s="199"/>
      <c r="T109" s="199"/>
      <c r="U109" s="209"/>
      <c r="V109" s="209"/>
    </row>
    <row r="110" spans="1:22" ht="17.45" customHeight="1">
      <c r="A110" s="1909"/>
      <c r="B110" s="1763"/>
      <c r="C110" s="1764"/>
      <c r="D110" s="223"/>
      <c r="E110" s="239"/>
      <c r="F110" s="200"/>
      <c r="G110" s="226" t="s">
        <v>1094</v>
      </c>
      <c r="H110" s="278"/>
      <c r="I110" s="247"/>
      <c r="J110" s="176"/>
      <c r="K110" s="176"/>
      <c r="L110" s="176"/>
      <c r="M110" s="176"/>
      <c r="N110" s="176"/>
      <c r="O110" s="249"/>
      <c r="P110" s="248"/>
      <c r="Q110" s="238"/>
      <c r="R110" s="199"/>
      <c r="S110" s="199"/>
      <c r="T110" s="199"/>
      <c r="U110" s="209"/>
      <c r="V110" s="209"/>
    </row>
    <row r="111" spans="1:22" ht="17.45" customHeight="1">
      <c r="A111" s="1909"/>
      <c r="B111" s="1763"/>
      <c r="C111" s="1764"/>
      <c r="D111" s="223"/>
      <c r="E111" s="239"/>
      <c r="F111" s="200"/>
      <c r="G111" s="226" t="s">
        <v>1095</v>
      </c>
      <c r="H111" s="278"/>
      <c r="I111" s="247"/>
      <c r="J111" s="176"/>
      <c r="K111" s="176"/>
      <c r="L111" s="176"/>
      <c r="M111" s="176"/>
      <c r="N111" s="176"/>
      <c r="O111" s="249"/>
      <c r="P111" s="248"/>
      <c r="Q111" s="238"/>
      <c r="R111" s="199"/>
      <c r="S111" s="199"/>
      <c r="T111" s="199"/>
      <c r="U111" s="209"/>
      <c r="V111" s="209"/>
    </row>
    <row r="112" spans="1:22" ht="17.45" customHeight="1">
      <c r="A112" s="1909"/>
      <c r="B112" s="1763"/>
      <c r="C112" s="1764"/>
      <c r="D112" s="223"/>
      <c r="E112" s="239"/>
      <c r="F112" s="200"/>
      <c r="G112" s="226" t="s">
        <v>1096</v>
      </c>
      <c r="H112" s="278"/>
      <c r="I112" s="247"/>
      <c r="J112" s="176"/>
      <c r="K112" s="176"/>
      <c r="L112" s="176"/>
      <c r="M112" s="176"/>
      <c r="N112" s="176"/>
      <c r="O112" s="249"/>
      <c r="P112" s="248"/>
      <c r="Q112" s="238"/>
      <c r="R112" s="199"/>
      <c r="S112" s="199"/>
      <c r="T112" s="199"/>
      <c r="U112" s="209"/>
      <c r="V112" s="209"/>
    </row>
    <row r="113" spans="1:22" ht="17.45" customHeight="1">
      <c r="A113" s="1909"/>
      <c r="B113" s="1763"/>
      <c r="C113" s="1764"/>
      <c r="D113" s="223"/>
      <c r="E113" s="239"/>
      <c r="F113" s="200"/>
      <c r="G113" s="226" t="s">
        <v>1097</v>
      </c>
      <c r="H113" s="278"/>
      <c r="I113" s="247"/>
      <c r="J113" s="176"/>
      <c r="K113" s="176"/>
      <c r="L113" s="176"/>
      <c r="M113" s="176"/>
      <c r="N113" s="176"/>
      <c r="O113" s="249"/>
      <c r="P113" s="248"/>
      <c r="Q113" s="238"/>
      <c r="R113" s="199"/>
      <c r="S113" s="199"/>
      <c r="T113" s="199"/>
      <c r="U113" s="209"/>
      <c r="V113" s="209"/>
    </row>
    <row r="114" spans="1:22" ht="17.45" customHeight="1">
      <c r="A114" s="1909"/>
      <c r="B114" s="1765"/>
      <c r="C114" s="1766"/>
      <c r="D114" s="250"/>
      <c r="E114" s="240"/>
      <c r="F114" s="242"/>
      <c r="G114" s="226" t="s">
        <v>1125</v>
      </c>
      <c r="H114" s="278"/>
      <c r="I114" s="247"/>
      <c r="J114" s="176"/>
      <c r="K114" s="176"/>
      <c r="L114" s="176"/>
      <c r="M114" s="176"/>
      <c r="N114" s="176"/>
      <c r="O114" s="249"/>
      <c r="P114" s="248"/>
      <c r="Q114" s="251"/>
      <c r="R114" s="199"/>
      <c r="S114" s="199"/>
      <c r="T114" s="199"/>
      <c r="U114" s="209"/>
      <c r="V114" s="209"/>
    </row>
    <row r="115" spans="1:22" ht="17.45" customHeight="1">
      <c r="A115" s="1909"/>
      <c r="B115" s="1769" t="s">
        <v>126</v>
      </c>
      <c r="C115" s="1769"/>
      <c r="D115" s="309">
        <f>SUM(D116:D126)</f>
        <v>195</v>
      </c>
      <c r="E115" s="310">
        <f>SUM(E116:E126)</f>
        <v>0</v>
      </c>
      <c r="F115" s="315"/>
      <c r="G115" s="798"/>
      <c r="H115" s="798"/>
      <c r="I115" s="798"/>
      <c r="J115" s="798"/>
      <c r="K115" s="798"/>
      <c r="L115" s="798"/>
      <c r="M115" s="798"/>
      <c r="N115" s="798"/>
      <c r="O115" s="798"/>
      <c r="P115" s="311"/>
      <c r="Q115" s="792"/>
      <c r="R115" s="199"/>
      <c r="S115" s="199"/>
      <c r="T115" s="199"/>
      <c r="U115" s="209"/>
      <c r="V115" s="209"/>
    </row>
    <row r="116" spans="1:22" ht="17.45" customHeight="1">
      <c r="A116" s="1909"/>
      <c r="B116" s="1784" t="s">
        <v>986</v>
      </c>
      <c r="C116" s="1785"/>
      <c r="D116" s="230">
        <f>SUM(P119:P120)</f>
        <v>50</v>
      </c>
      <c r="E116" s="231">
        <v>0</v>
      </c>
      <c r="F116" s="243" t="s">
        <v>985</v>
      </c>
      <c r="G116" s="233"/>
      <c r="H116" s="236"/>
      <c r="I116" s="234"/>
      <c r="J116" s="236"/>
      <c r="K116" s="234"/>
      <c r="L116" s="253"/>
      <c r="M116" s="253"/>
      <c r="N116" s="253"/>
      <c r="O116" s="253"/>
      <c r="P116" s="253"/>
      <c r="Q116" s="1733" t="s">
        <v>984</v>
      </c>
      <c r="R116" s="199"/>
      <c r="S116" s="199"/>
      <c r="T116" s="199"/>
      <c r="U116" s="209"/>
      <c r="V116" s="209"/>
    </row>
    <row r="117" spans="1:22" ht="17.45" customHeight="1">
      <c r="A117" s="1909"/>
      <c r="B117" s="1763"/>
      <c r="C117" s="1764"/>
      <c r="D117" s="223"/>
      <c r="E117" s="254"/>
      <c r="F117" s="1757" t="s">
        <v>983</v>
      </c>
      <c r="G117" s="1758"/>
      <c r="H117" s="227"/>
      <c r="I117" s="278"/>
      <c r="J117" s="227"/>
      <c r="K117" s="278"/>
      <c r="L117" s="176"/>
      <c r="M117" s="176"/>
      <c r="N117" s="176"/>
      <c r="O117" s="176"/>
      <c r="P117" s="176"/>
      <c r="Q117" s="1734"/>
      <c r="R117" s="199"/>
      <c r="S117" s="199"/>
      <c r="T117" s="199"/>
      <c r="U117" s="209"/>
      <c r="V117" s="209"/>
    </row>
    <row r="118" spans="1:22" ht="17.45" customHeight="1">
      <c r="A118" s="1909"/>
      <c r="B118" s="1763"/>
      <c r="C118" s="1764"/>
      <c r="D118" s="223"/>
      <c r="E118" s="254"/>
      <c r="F118" s="200" t="s">
        <v>500</v>
      </c>
      <c r="G118" s="226"/>
      <c r="H118" s="227"/>
      <c r="I118" s="278"/>
      <c r="J118" s="227"/>
      <c r="K118" s="278"/>
      <c r="L118" s="176"/>
      <c r="M118" s="176"/>
      <c r="N118" s="176"/>
      <c r="O118" s="176"/>
      <c r="P118" s="176"/>
      <c r="Q118" s="1734"/>
      <c r="R118" s="199"/>
      <c r="S118" s="199"/>
      <c r="T118" s="199"/>
      <c r="U118" s="209"/>
      <c r="V118" s="209"/>
    </row>
    <row r="119" spans="1:22" ht="17.45" customHeight="1">
      <c r="A119" s="1909"/>
      <c r="B119" s="1763"/>
      <c r="C119" s="1764"/>
      <c r="D119" s="223"/>
      <c r="E119" s="254"/>
      <c r="F119" s="1801" t="s">
        <v>982</v>
      </c>
      <c r="G119" s="1802"/>
      <c r="H119" s="227"/>
      <c r="I119" s="278"/>
      <c r="J119" s="227"/>
      <c r="K119" s="278">
        <v>8</v>
      </c>
      <c r="L119" s="278" t="s">
        <v>75</v>
      </c>
      <c r="M119" s="228" t="s">
        <v>68</v>
      </c>
      <c r="N119" s="278">
        <v>5</v>
      </c>
      <c r="O119" s="278" t="s">
        <v>980</v>
      </c>
      <c r="P119" s="227">
        <f>K119*N119</f>
        <v>40</v>
      </c>
      <c r="Q119" s="1734"/>
      <c r="R119" s="199"/>
      <c r="S119" s="199"/>
      <c r="T119" s="199"/>
      <c r="U119" s="209"/>
      <c r="V119" s="209"/>
    </row>
    <row r="120" spans="1:22" ht="17.45" customHeight="1">
      <c r="A120" s="1909"/>
      <c r="B120" s="1763"/>
      <c r="C120" s="1764"/>
      <c r="D120" s="223"/>
      <c r="E120" s="254"/>
      <c r="F120" s="1801" t="s">
        <v>981</v>
      </c>
      <c r="G120" s="1802"/>
      <c r="H120" s="227"/>
      <c r="I120" s="278"/>
      <c r="J120" s="227"/>
      <c r="K120" s="278">
        <v>2</v>
      </c>
      <c r="L120" s="278" t="s">
        <v>483</v>
      </c>
      <c r="M120" s="228" t="s">
        <v>68</v>
      </c>
      <c r="N120" s="278">
        <v>5</v>
      </c>
      <c r="O120" s="278" t="s">
        <v>980</v>
      </c>
      <c r="P120" s="227">
        <f>K120*N120</f>
        <v>10</v>
      </c>
      <c r="Q120" s="1734"/>
      <c r="R120" s="199"/>
      <c r="S120" s="199"/>
      <c r="T120" s="199"/>
      <c r="U120" s="209"/>
      <c r="V120" s="209"/>
    </row>
    <row r="121" spans="1:22" ht="17.45" customHeight="1">
      <c r="A121" s="1909"/>
      <c r="B121" s="1763"/>
      <c r="C121" s="1764"/>
      <c r="D121" s="223"/>
      <c r="E121" s="260"/>
      <c r="F121" s="200" t="s">
        <v>505</v>
      </c>
      <c r="G121" s="1759" t="s">
        <v>979</v>
      </c>
      <c r="H121" s="1759"/>
      <c r="I121" s="1759"/>
      <c r="J121" s="1759"/>
      <c r="K121" s="1759"/>
      <c r="L121" s="1759"/>
      <c r="M121" s="1759"/>
      <c r="N121" s="1759"/>
      <c r="O121" s="1759"/>
      <c r="P121" s="1759"/>
      <c r="Q121" s="1734"/>
      <c r="R121" s="199"/>
      <c r="S121" s="199"/>
      <c r="T121" s="199"/>
      <c r="U121" s="209"/>
      <c r="V121" s="209"/>
    </row>
    <row r="122" spans="1:22" ht="17.45" customHeight="1">
      <c r="A122" s="1909"/>
      <c r="B122" s="1763"/>
      <c r="C122" s="1764"/>
      <c r="D122" s="223"/>
      <c r="E122" s="260"/>
      <c r="F122" s="328"/>
      <c r="G122" s="1759" t="s">
        <v>978</v>
      </c>
      <c r="H122" s="1759"/>
      <c r="I122" s="1759"/>
      <c r="J122" s="1759"/>
      <c r="K122" s="1759"/>
      <c r="L122" s="1759"/>
      <c r="M122" s="1759"/>
      <c r="N122" s="1759"/>
      <c r="O122" s="1759"/>
      <c r="P122" s="1759"/>
      <c r="Q122" s="1734"/>
      <c r="R122" s="199"/>
      <c r="S122" s="199"/>
      <c r="T122" s="199"/>
      <c r="U122" s="209"/>
      <c r="V122" s="209"/>
    </row>
    <row r="123" spans="1:22" ht="17.45" customHeight="1">
      <c r="A123" s="1909"/>
      <c r="B123" s="1763"/>
      <c r="C123" s="1764"/>
      <c r="D123" s="223"/>
      <c r="E123" s="260"/>
      <c r="F123" s="328"/>
      <c r="G123" s="1759" t="s">
        <v>282</v>
      </c>
      <c r="H123" s="1759"/>
      <c r="I123" s="1759"/>
      <c r="J123" s="1759"/>
      <c r="K123" s="1759"/>
      <c r="L123" s="1759"/>
      <c r="M123" s="1759"/>
      <c r="N123" s="1759"/>
      <c r="O123" s="1759"/>
      <c r="P123" s="1760"/>
      <c r="Q123" s="1734"/>
      <c r="R123" s="199"/>
      <c r="S123" s="199"/>
      <c r="T123" s="199"/>
      <c r="U123" s="209"/>
      <c r="V123" s="209"/>
    </row>
    <row r="124" spans="1:22" ht="17.45" customHeight="1">
      <c r="A124" s="1909"/>
      <c r="B124" s="1763"/>
      <c r="C124" s="1764"/>
      <c r="D124" s="250"/>
      <c r="E124" s="268"/>
      <c r="F124" s="329"/>
      <c r="G124" s="774"/>
      <c r="H124" s="774"/>
      <c r="I124" s="774"/>
      <c r="J124" s="774"/>
      <c r="K124" s="774"/>
      <c r="L124" s="774"/>
      <c r="M124" s="774"/>
      <c r="N124" s="774"/>
      <c r="O124" s="774"/>
      <c r="P124" s="774"/>
      <c r="Q124" s="773"/>
      <c r="R124" s="199"/>
      <c r="S124" s="199"/>
      <c r="T124" s="199"/>
      <c r="U124" s="209"/>
      <c r="V124" s="209"/>
    </row>
    <row r="125" spans="1:22" ht="17.45" customHeight="1">
      <c r="A125" s="1909"/>
      <c r="B125" s="1763"/>
      <c r="C125" s="1764"/>
      <c r="D125" s="230">
        <f>SUM(P128:P133)</f>
        <v>145</v>
      </c>
      <c r="E125" s="252">
        <v>0</v>
      </c>
      <c r="F125" s="243" t="s">
        <v>977</v>
      </c>
      <c r="G125" s="233"/>
      <c r="H125" s="236"/>
      <c r="I125" s="234"/>
      <c r="J125" s="236"/>
      <c r="K125" s="234"/>
      <c r="L125" s="253"/>
      <c r="M125" s="253"/>
      <c r="N125" s="253"/>
      <c r="O125" s="253"/>
      <c r="P125" s="253"/>
      <c r="Q125" s="1733" t="s">
        <v>976</v>
      </c>
      <c r="R125" s="199"/>
      <c r="S125" s="199"/>
      <c r="T125" s="199"/>
      <c r="U125" s="209"/>
      <c r="V125" s="209"/>
    </row>
    <row r="126" spans="1:22" ht="17.45" customHeight="1">
      <c r="A126" s="1909"/>
      <c r="B126" s="1763"/>
      <c r="C126" s="1764"/>
      <c r="D126" s="223"/>
      <c r="E126" s="254"/>
      <c r="F126" s="1757" t="s">
        <v>975</v>
      </c>
      <c r="G126" s="1758"/>
      <c r="H126" s="227"/>
      <c r="I126" s="278"/>
      <c r="J126" s="227"/>
      <c r="K126" s="278"/>
      <c r="L126" s="176"/>
      <c r="M126" s="176"/>
      <c r="N126" s="176"/>
      <c r="O126" s="176"/>
      <c r="P126" s="176"/>
      <c r="Q126" s="1734"/>
      <c r="R126" s="199"/>
      <c r="S126" s="199"/>
      <c r="T126" s="199"/>
      <c r="U126" s="209"/>
      <c r="V126" s="209"/>
    </row>
    <row r="127" spans="1:22" ht="17.45" customHeight="1">
      <c r="A127" s="1909"/>
      <c r="B127" s="1763"/>
      <c r="C127" s="1764"/>
      <c r="D127" s="223"/>
      <c r="E127" s="254"/>
      <c r="F127" s="200" t="s">
        <v>500</v>
      </c>
      <c r="G127" s="226"/>
      <c r="H127" s="227"/>
      <c r="I127" s="278"/>
      <c r="J127" s="227"/>
      <c r="K127" s="278"/>
      <c r="L127" s="176"/>
      <c r="M127" s="176"/>
      <c r="N127" s="176"/>
      <c r="O127" s="176"/>
      <c r="P127" s="176"/>
      <c r="Q127" s="1734"/>
      <c r="R127" s="199"/>
      <c r="S127" s="199"/>
      <c r="T127" s="199"/>
      <c r="U127" s="209"/>
      <c r="V127" s="209"/>
    </row>
    <row r="128" spans="1:22" ht="17.45" customHeight="1">
      <c r="A128" s="1909"/>
      <c r="B128" s="1763"/>
      <c r="C128" s="1764"/>
      <c r="D128" s="223"/>
      <c r="E128" s="254"/>
      <c r="F128" s="1801" t="s">
        <v>974</v>
      </c>
      <c r="G128" s="1802"/>
      <c r="H128" s="227"/>
      <c r="I128" s="278"/>
      <c r="J128" s="227"/>
      <c r="K128" s="278">
        <v>10</v>
      </c>
      <c r="L128" s="278" t="s">
        <v>75</v>
      </c>
      <c r="M128" s="228" t="s">
        <v>68</v>
      </c>
      <c r="N128" s="278">
        <v>1</v>
      </c>
      <c r="O128" s="278" t="s">
        <v>493</v>
      </c>
      <c r="P128" s="227">
        <f t="shared" ref="P128:P133" si="4">K128*N128</f>
        <v>10</v>
      </c>
      <c r="Q128" s="1734"/>
      <c r="R128" s="199"/>
      <c r="S128" s="199"/>
      <c r="T128" s="199"/>
      <c r="U128" s="209"/>
      <c r="V128" s="209"/>
    </row>
    <row r="129" spans="1:22" ht="17.45" customHeight="1">
      <c r="A129" s="1909"/>
      <c r="B129" s="1763"/>
      <c r="C129" s="1764"/>
      <c r="D129" s="223"/>
      <c r="E129" s="254"/>
      <c r="F129" s="1801" t="s">
        <v>973</v>
      </c>
      <c r="G129" s="1802"/>
      <c r="H129" s="227"/>
      <c r="I129" s="278"/>
      <c r="J129" s="227"/>
      <c r="K129" s="278">
        <v>5</v>
      </c>
      <c r="L129" s="278" t="s">
        <v>75</v>
      </c>
      <c r="M129" s="228" t="s">
        <v>68</v>
      </c>
      <c r="N129" s="278">
        <v>1</v>
      </c>
      <c r="O129" s="278" t="s">
        <v>493</v>
      </c>
      <c r="P129" s="227">
        <f t="shared" si="4"/>
        <v>5</v>
      </c>
      <c r="Q129" s="1734"/>
      <c r="R129" s="199"/>
      <c r="S129" s="199"/>
      <c r="T129" s="199"/>
      <c r="U129" s="209"/>
      <c r="V129" s="209"/>
    </row>
    <row r="130" spans="1:22" ht="17.45" customHeight="1">
      <c r="A130" s="1909"/>
      <c r="B130" s="1763"/>
      <c r="C130" s="1764"/>
      <c r="D130" s="223"/>
      <c r="E130" s="254"/>
      <c r="F130" s="1801" t="s">
        <v>972</v>
      </c>
      <c r="G130" s="1802"/>
      <c r="H130" s="227"/>
      <c r="I130" s="278"/>
      <c r="J130" s="227"/>
      <c r="K130" s="278">
        <v>10</v>
      </c>
      <c r="L130" s="278" t="s">
        <v>75</v>
      </c>
      <c r="M130" s="228" t="s">
        <v>68</v>
      </c>
      <c r="N130" s="278">
        <v>10</v>
      </c>
      <c r="O130" s="278" t="s">
        <v>493</v>
      </c>
      <c r="P130" s="227">
        <f t="shared" si="4"/>
        <v>100</v>
      </c>
      <c r="Q130" s="1734"/>
      <c r="R130" s="199"/>
      <c r="S130" s="199"/>
      <c r="T130" s="199"/>
      <c r="U130" s="209"/>
      <c r="V130" s="209"/>
    </row>
    <row r="131" spans="1:22" ht="17.45" customHeight="1">
      <c r="A131" s="1909"/>
      <c r="B131" s="1763"/>
      <c r="C131" s="1764"/>
      <c r="D131" s="223"/>
      <c r="E131" s="254"/>
      <c r="F131" s="1801" t="s">
        <v>971</v>
      </c>
      <c r="G131" s="1802"/>
      <c r="H131" s="227"/>
      <c r="I131" s="278"/>
      <c r="J131" s="227"/>
      <c r="K131" s="278">
        <v>10</v>
      </c>
      <c r="L131" s="278" t="s">
        <v>75</v>
      </c>
      <c r="M131" s="228" t="s">
        <v>68</v>
      </c>
      <c r="N131" s="278">
        <v>1</v>
      </c>
      <c r="O131" s="278" t="s">
        <v>493</v>
      </c>
      <c r="P131" s="227">
        <f t="shared" si="4"/>
        <v>10</v>
      </c>
      <c r="Q131" s="1734"/>
      <c r="R131" s="199"/>
      <c r="S131" s="199"/>
      <c r="T131" s="199"/>
      <c r="U131" s="209"/>
      <c r="V131" s="209"/>
    </row>
    <row r="132" spans="1:22" ht="17.45" customHeight="1">
      <c r="A132" s="1909"/>
      <c r="B132" s="1763"/>
      <c r="C132" s="1764"/>
      <c r="D132" s="223"/>
      <c r="E132" s="254"/>
      <c r="F132" s="255" t="s">
        <v>497</v>
      </c>
      <c r="G132" s="256"/>
      <c r="H132" s="227"/>
      <c r="I132" s="278"/>
      <c r="J132" s="227"/>
      <c r="K132" s="278">
        <v>10</v>
      </c>
      <c r="L132" s="278" t="s">
        <v>75</v>
      </c>
      <c r="M132" s="228" t="s">
        <v>68</v>
      </c>
      <c r="N132" s="278">
        <v>1</v>
      </c>
      <c r="O132" s="278" t="s">
        <v>493</v>
      </c>
      <c r="P132" s="227">
        <f t="shared" si="4"/>
        <v>10</v>
      </c>
      <c r="Q132" s="1734"/>
      <c r="R132" s="199"/>
      <c r="S132" s="199"/>
      <c r="T132" s="199"/>
      <c r="U132" s="209"/>
      <c r="V132" s="209"/>
    </row>
    <row r="133" spans="1:22" ht="17.45" customHeight="1">
      <c r="A133" s="1909"/>
      <c r="B133" s="1763"/>
      <c r="C133" s="1764"/>
      <c r="D133" s="223"/>
      <c r="E133" s="254"/>
      <c r="F133" s="255" t="s">
        <v>970</v>
      </c>
      <c r="G133" s="256"/>
      <c r="H133" s="227"/>
      <c r="I133" s="278"/>
      <c r="J133" s="227"/>
      <c r="K133" s="278">
        <v>10</v>
      </c>
      <c r="L133" s="278" t="s">
        <v>75</v>
      </c>
      <c r="M133" s="228" t="s">
        <v>68</v>
      </c>
      <c r="N133" s="278">
        <v>1</v>
      </c>
      <c r="O133" s="278" t="s">
        <v>493</v>
      </c>
      <c r="P133" s="227">
        <f t="shared" si="4"/>
        <v>10</v>
      </c>
      <c r="Q133" s="1734"/>
      <c r="R133" s="199"/>
      <c r="S133" s="199"/>
      <c r="T133" s="199"/>
      <c r="U133" s="209"/>
      <c r="V133" s="209"/>
    </row>
    <row r="134" spans="1:22" ht="17.45" customHeight="1">
      <c r="A134" s="1909"/>
      <c r="B134" s="1763"/>
      <c r="C134" s="1764"/>
      <c r="D134" s="223"/>
      <c r="E134" s="254"/>
      <c r="F134" s="200" t="s">
        <v>505</v>
      </c>
      <c r="G134" s="1759" t="s">
        <v>969</v>
      </c>
      <c r="H134" s="1759"/>
      <c r="I134" s="1759"/>
      <c r="J134" s="1759"/>
      <c r="K134" s="1759"/>
      <c r="L134" s="1759"/>
      <c r="M134" s="1759"/>
      <c r="N134" s="1759"/>
      <c r="O134" s="1759"/>
      <c r="P134" s="1759"/>
      <c r="Q134" s="1734"/>
      <c r="R134" s="199"/>
      <c r="S134" s="199"/>
      <c r="T134" s="199"/>
      <c r="U134" s="209"/>
      <c r="V134" s="209"/>
    </row>
    <row r="135" spans="1:22" s="72" customFormat="1" ht="17.45" customHeight="1">
      <c r="A135" s="1836" t="s">
        <v>462</v>
      </c>
      <c r="B135" s="1837"/>
      <c r="C135" s="1838"/>
      <c r="D135" s="398">
        <f>SUM(D136+D192+D213)</f>
        <v>45796</v>
      </c>
      <c r="E135" s="342">
        <f>SUM(E136+E192+E213)</f>
        <v>132634</v>
      </c>
      <c r="F135" s="799"/>
      <c r="G135" s="799"/>
      <c r="H135" s="799"/>
      <c r="I135" s="799"/>
      <c r="J135" s="799"/>
      <c r="K135" s="799"/>
      <c r="L135" s="799"/>
      <c r="M135" s="799"/>
      <c r="N135" s="799"/>
      <c r="O135" s="799"/>
      <c r="P135" s="800"/>
      <c r="Q135" s="801"/>
      <c r="R135" s="199"/>
      <c r="S135" s="199"/>
      <c r="T135" s="199"/>
      <c r="U135" s="218"/>
      <c r="V135" s="218"/>
    </row>
    <row r="136" spans="1:22" ht="17.45" customHeight="1">
      <c r="A136" s="1753" t="s">
        <v>968</v>
      </c>
      <c r="B136" s="1834" t="s">
        <v>126</v>
      </c>
      <c r="C136" s="1835"/>
      <c r="D136" s="309">
        <f>SUM(D137:D189)</f>
        <v>8585</v>
      </c>
      <c r="E136" s="310">
        <f>SUM(E137:E189)</f>
        <v>618</v>
      </c>
      <c r="F136" s="315"/>
      <c r="G136" s="798"/>
      <c r="H136" s="798"/>
      <c r="I136" s="798"/>
      <c r="J136" s="798"/>
      <c r="K136" s="798"/>
      <c r="L136" s="798"/>
      <c r="M136" s="798"/>
      <c r="N136" s="798"/>
      <c r="O136" s="798"/>
      <c r="P136" s="802"/>
      <c r="Q136" s="792"/>
      <c r="R136" s="199"/>
      <c r="S136" s="199"/>
      <c r="T136" s="199"/>
      <c r="U136" s="209"/>
      <c r="V136" s="209"/>
    </row>
    <row r="137" spans="1:22" ht="17.45" customHeight="1">
      <c r="A137" s="1731"/>
      <c r="B137" s="1784" t="s">
        <v>967</v>
      </c>
      <c r="C137" s="1785"/>
      <c r="D137" s="207">
        <f>SUM(P140:P144)</f>
        <v>853</v>
      </c>
      <c r="E137" s="257">
        <v>0</v>
      </c>
      <c r="F137" s="258" t="s">
        <v>966</v>
      </c>
      <c r="G137" s="205"/>
      <c r="H137" s="236"/>
      <c r="I137" s="234"/>
      <c r="J137" s="235"/>
      <c r="K137" s="234"/>
      <c r="L137" s="234"/>
      <c r="M137" s="235"/>
      <c r="N137" s="234"/>
      <c r="O137" s="234"/>
      <c r="P137" s="259"/>
      <c r="Q137" s="1733" t="s">
        <v>965</v>
      </c>
      <c r="R137" s="199"/>
      <c r="S137" s="199"/>
      <c r="T137" s="199"/>
      <c r="U137" s="209"/>
      <c r="V137" s="209"/>
    </row>
    <row r="138" spans="1:22" ht="17.45" customHeight="1">
      <c r="A138" s="1731"/>
      <c r="B138" s="1763"/>
      <c r="C138" s="1764"/>
      <c r="D138" s="201"/>
      <c r="E138" s="260"/>
      <c r="F138" s="229" t="s">
        <v>81</v>
      </c>
      <c r="G138" s="768"/>
      <c r="H138" s="227"/>
      <c r="I138" s="278"/>
      <c r="J138" s="228"/>
      <c r="K138" s="278"/>
      <c r="L138" s="278"/>
      <c r="M138" s="228"/>
      <c r="N138" s="278"/>
      <c r="O138" s="278"/>
      <c r="P138" s="261"/>
      <c r="Q138" s="1734"/>
      <c r="R138" s="199"/>
      <c r="S138" s="199"/>
      <c r="T138" s="199"/>
      <c r="U138" s="209"/>
      <c r="V138" s="209"/>
    </row>
    <row r="139" spans="1:22" ht="17.45" customHeight="1">
      <c r="A139" s="1731"/>
      <c r="B139" s="1763"/>
      <c r="C139" s="1764"/>
      <c r="D139" s="201"/>
      <c r="E139" s="260"/>
      <c r="F139" s="229" t="s">
        <v>147</v>
      </c>
      <c r="G139" s="768"/>
      <c r="H139" s="227"/>
      <c r="I139" s="278"/>
      <c r="J139" s="228"/>
      <c r="K139" s="278"/>
      <c r="L139" s="278"/>
      <c r="M139" s="228"/>
      <c r="N139" s="278"/>
      <c r="O139" s="278"/>
      <c r="P139" s="261"/>
      <c r="Q139" s="1734"/>
      <c r="R139" s="199"/>
      <c r="S139" s="199"/>
      <c r="T139" s="199"/>
      <c r="U139" s="209"/>
      <c r="V139" s="209"/>
    </row>
    <row r="140" spans="1:22" ht="17.45" customHeight="1">
      <c r="A140" s="1731"/>
      <c r="B140" s="1763"/>
      <c r="C140" s="1764"/>
      <c r="D140" s="201"/>
      <c r="E140" s="260"/>
      <c r="F140" s="281" t="s">
        <v>964</v>
      </c>
      <c r="G140" s="768"/>
      <c r="H140" s="278"/>
      <c r="I140" s="278"/>
      <c r="J140" s="228"/>
      <c r="K140" s="278">
        <v>15</v>
      </c>
      <c r="L140" s="278" t="s">
        <v>904</v>
      </c>
      <c r="M140" s="228" t="s">
        <v>68</v>
      </c>
      <c r="N140" s="278">
        <v>3</v>
      </c>
      <c r="O140" s="278" t="s">
        <v>493</v>
      </c>
      <c r="P140" s="261">
        <f>K140*N140</f>
        <v>45</v>
      </c>
      <c r="Q140" s="1734"/>
      <c r="R140" s="199"/>
      <c r="S140" s="199"/>
      <c r="T140" s="199"/>
      <c r="U140" s="209"/>
      <c r="V140" s="209"/>
    </row>
    <row r="141" spans="1:22" ht="17.45" customHeight="1">
      <c r="A141" s="1731"/>
      <c r="B141" s="1763"/>
      <c r="C141" s="1764"/>
      <c r="D141" s="201"/>
      <c r="E141" s="260"/>
      <c r="F141" s="281" t="s">
        <v>963</v>
      </c>
      <c r="G141" s="768"/>
      <c r="H141" s="262">
        <f>P141/N141/K141</f>
        <v>15</v>
      </c>
      <c r="I141" s="278" t="s">
        <v>904</v>
      </c>
      <c r="J141" s="228" t="s">
        <v>68</v>
      </c>
      <c r="K141" s="278">
        <v>10</v>
      </c>
      <c r="L141" s="278" t="s">
        <v>962</v>
      </c>
      <c r="M141" s="228" t="s">
        <v>68</v>
      </c>
      <c r="N141" s="278">
        <v>3</v>
      </c>
      <c r="O141" s="278" t="s">
        <v>493</v>
      </c>
      <c r="P141" s="261">
        <v>450</v>
      </c>
      <c r="Q141" s="1734"/>
      <c r="R141" s="199"/>
      <c r="S141" s="199"/>
      <c r="T141" s="199"/>
      <c r="U141" s="209"/>
      <c r="V141" s="209"/>
    </row>
    <row r="142" spans="1:22" ht="17.45" customHeight="1">
      <c r="A142" s="1731"/>
      <c r="B142" s="1763"/>
      <c r="C142" s="1764"/>
      <c r="D142" s="201"/>
      <c r="E142" s="260"/>
      <c r="F142" s="229" t="s">
        <v>961</v>
      </c>
      <c r="G142" s="768"/>
      <c r="H142" s="278"/>
      <c r="I142" s="278"/>
      <c r="J142" s="228"/>
      <c r="K142" s="278">
        <f>P142/N142</f>
        <v>26.166666666666668</v>
      </c>
      <c r="L142" s="278" t="s">
        <v>75</v>
      </c>
      <c r="M142" s="228" t="s">
        <v>68</v>
      </c>
      <c r="N142" s="278">
        <v>12</v>
      </c>
      <c r="O142" s="278" t="s">
        <v>506</v>
      </c>
      <c r="P142" s="261">
        <v>314</v>
      </c>
      <c r="Q142" s="1734"/>
      <c r="R142" s="199"/>
      <c r="S142" s="199"/>
      <c r="T142" s="199"/>
      <c r="U142" s="209"/>
      <c r="V142" s="209"/>
    </row>
    <row r="143" spans="1:22" ht="17.45" customHeight="1">
      <c r="A143" s="1731"/>
      <c r="B143" s="1763"/>
      <c r="C143" s="1764"/>
      <c r="D143" s="201"/>
      <c r="E143" s="260"/>
      <c r="F143" s="229" t="s">
        <v>823</v>
      </c>
      <c r="G143" s="768"/>
      <c r="H143" s="278"/>
      <c r="I143" s="278"/>
      <c r="J143" s="228"/>
      <c r="K143" s="278">
        <f>P143/N143</f>
        <v>22</v>
      </c>
      <c r="L143" s="278" t="s">
        <v>75</v>
      </c>
      <c r="M143" s="228" t="s">
        <v>68</v>
      </c>
      <c r="N143" s="278">
        <v>2</v>
      </c>
      <c r="O143" s="278" t="s">
        <v>493</v>
      </c>
      <c r="P143" s="261">
        <v>44</v>
      </c>
      <c r="Q143" s="1734"/>
      <c r="R143" s="199"/>
      <c r="S143" s="199"/>
      <c r="T143" s="199"/>
      <c r="U143" s="209"/>
      <c r="V143" s="209"/>
    </row>
    <row r="144" spans="1:22" ht="17.45" customHeight="1">
      <c r="A144" s="1731"/>
      <c r="B144" s="1763"/>
      <c r="C144" s="1764"/>
      <c r="D144" s="201"/>
      <c r="E144" s="260"/>
      <c r="F144" s="200" t="s">
        <v>148</v>
      </c>
      <c r="G144" s="1759" t="s">
        <v>960</v>
      </c>
      <c r="H144" s="1759"/>
      <c r="I144" s="1759"/>
      <c r="J144" s="1759"/>
      <c r="K144" s="1759"/>
      <c r="L144" s="1759"/>
      <c r="M144" s="1759"/>
      <c r="N144" s="1759"/>
      <c r="O144" s="1759"/>
      <c r="P144" s="1760"/>
      <c r="Q144" s="1734"/>
      <c r="R144" s="199"/>
      <c r="S144" s="199"/>
      <c r="T144" s="199"/>
      <c r="U144" s="209"/>
      <c r="V144" s="209"/>
    </row>
    <row r="145" spans="1:22" ht="17.45" customHeight="1">
      <c r="A145" s="1731"/>
      <c r="B145" s="1763"/>
      <c r="C145" s="1764"/>
      <c r="D145" s="201"/>
      <c r="E145" s="260"/>
      <c r="F145" s="200"/>
      <c r="G145" s="1759"/>
      <c r="H145" s="1759"/>
      <c r="I145" s="1759"/>
      <c r="J145" s="1759"/>
      <c r="K145" s="1759"/>
      <c r="L145" s="1759"/>
      <c r="M145" s="1759"/>
      <c r="N145" s="1759"/>
      <c r="O145" s="1759"/>
      <c r="P145" s="1760"/>
      <c r="Q145" s="1734"/>
      <c r="R145" s="199"/>
      <c r="S145" s="199"/>
      <c r="T145" s="199"/>
      <c r="U145" s="209"/>
      <c r="V145" s="209"/>
    </row>
    <row r="146" spans="1:22" ht="17.45" customHeight="1">
      <c r="A146" s="1731"/>
      <c r="B146" s="1763"/>
      <c r="C146" s="1764"/>
      <c r="D146" s="201"/>
      <c r="E146" s="260"/>
      <c r="F146" s="200"/>
      <c r="G146" s="1759" t="s">
        <v>959</v>
      </c>
      <c r="H146" s="1759"/>
      <c r="I146" s="1759"/>
      <c r="J146" s="1759"/>
      <c r="K146" s="1759"/>
      <c r="L146" s="1759"/>
      <c r="M146" s="1759"/>
      <c r="N146" s="1759"/>
      <c r="O146" s="1759"/>
      <c r="P146" s="1760"/>
      <c r="Q146" s="1734"/>
      <c r="R146" s="199"/>
      <c r="S146" s="199"/>
      <c r="T146" s="199"/>
      <c r="U146" s="209"/>
      <c r="V146" s="209"/>
    </row>
    <row r="147" spans="1:22" ht="17.45" customHeight="1">
      <c r="A147" s="1731"/>
      <c r="B147" s="1763"/>
      <c r="C147" s="1764"/>
      <c r="D147" s="201"/>
      <c r="E147" s="260"/>
      <c r="F147" s="263"/>
      <c r="G147" s="1759" t="s">
        <v>958</v>
      </c>
      <c r="H147" s="1759"/>
      <c r="I147" s="1759"/>
      <c r="J147" s="1759"/>
      <c r="K147" s="1759"/>
      <c r="L147" s="1759"/>
      <c r="M147" s="1759"/>
      <c r="N147" s="1759"/>
      <c r="O147" s="1759"/>
      <c r="P147" s="1760"/>
      <c r="Q147" s="1734"/>
      <c r="R147" s="199"/>
      <c r="S147" s="199"/>
      <c r="T147" s="199"/>
      <c r="U147" s="209"/>
      <c r="V147" s="209"/>
    </row>
    <row r="148" spans="1:22" ht="17.45" customHeight="1">
      <c r="A148" s="1731"/>
      <c r="B148" s="1763"/>
      <c r="C148" s="1764"/>
      <c r="D148" s="201">
        <f>SUM(P151:P154)</f>
        <v>1140</v>
      </c>
      <c r="E148" s="260">
        <v>118</v>
      </c>
      <c r="F148" s="264" t="s">
        <v>957</v>
      </c>
      <c r="G148" s="781"/>
      <c r="H148" s="227"/>
      <c r="I148" s="278"/>
      <c r="J148" s="228"/>
      <c r="K148" s="278"/>
      <c r="L148" s="278"/>
      <c r="M148" s="228"/>
      <c r="N148" s="278"/>
      <c r="O148" s="278"/>
      <c r="P148" s="261"/>
      <c r="Q148" s="1734" t="s">
        <v>956</v>
      </c>
      <c r="R148" s="199"/>
      <c r="S148" s="199"/>
      <c r="T148" s="199" t="s">
        <v>955</v>
      </c>
      <c r="U148" s="209"/>
      <c r="V148" s="209"/>
    </row>
    <row r="149" spans="1:22" ht="17.45" customHeight="1">
      <c r="A149" s="1731"/>
      <c r="B149" s="1763"/>
      <c r="C149" s="1764"/>
      <c r="D149" s="201"/>
      <c r="E149" s="260"/>
      <c r="F149" s="229" t="s">
        <v>937</v>
      </c>
      <c r="G149" s="768"/>
      <c r="H149" s="227"/>
      <c r="I149" s="278"/>
      <c r="J149" s="228"/>
      <c r="K149" s="278"/>
      <c r="L149" s="278"/>
      <c r="M149" s="228"/>
      <c r="N149" s="278"/>
      <c r="O149" s="278"/>
      <c r="P149" s="261"/>
      <c r="Q149" s="1734"/>
      <c r="R149" s="199"/>
      <c r="S149" s="199"/>
      <c r="T149" s="199"/>
      <c r="U149" s="209"/>
      <c r="V149" s="209"/>
    </row>
    <row r="150" spans="1:22" ht="17.45" customHeight="1">
      <c r="A150" s="1731"/>
      <c r="B150" s="1763"/>
      <c r="C150" s="1764"/>
      <c r="D150" s="201"/>
      <c r="E150" s="260"/>
      <c r="F150" s="229" t="s">
        <v>147</v>
      </c>
      <c r="G150" s="768"/>
      <c r="H150" s="227"/>
      <c r="I150" s="278"/>
      <c r="J150" s="228"/>
      <c r="K150" s="278"/>
      <c r="L150" s="278"/>
      <c r="M150" s="228"/>
      <c r="N150" s="278"/>
      <c r="O150" s="278"/>
      <c r="P150" s="261"/>
      <c r="Q150" s="1734"/>
      <c r="R150" s="199"/>
      <c r="S150" s="199"/>
      <c r="T150" s="199"/>
      <c r="U150" s="209"/>
      <c r="V150" s="209"/>
    </row>
    <row r="151" spans="1:22" ht="17.45" customHeight="1">
      <c r="A151" s="1731"/>
      <c r="B151" s="1763"/>
      <c r="C151" s="1764"/>
      <c r="D151" s="201"/>
      <c r="E151" s="260">
        <v>0</v>
      </c>
      <c r="F151" s="281" t="s">
        <v>954</v>
      </c>
      <c r="G151" s="768"/>
      <c r="H151" s="227">
        <v>10</v>
      </c>
      <c r="I151" s="278" t="s">
        <v>75</v>
      </c>
      <c r="J151" s="228" t="s">
        <v>68</v>
      </c>
      <c r="K151" s="278">
        <v>20</v>
      </c>
      <c r="L151" s="278" t="s">
        <v>531</v>
      </c>
      <c r="M151" s="228" t="s">
        <v>68</v>
      </c>
      <c r="N151" s="278">
        <v>2</v>
      </c>
      <c r="O151" s="278" t="s">
        <v>931</v>
      </c>
      <c r="P151" s="261">
        <f>H151*K151*N151</f>
        <v>400</v>
      </c>
      <c r="Q151" s="1734"/>
      <c r="R151" s="199"/>
      <c r="S151" s="199"/>
      <c r="T151" s="199"/>
      <c r="U151" s="209"/>
      <c r="V151" s="209"/>
    </row>
    <row r="152" spans="1:22" ht="17.45" customHeight="1">
      <c r="A152" s="1731"/>
      <c r="B152" s="1763"/>
      <c r="C152" s="1764"/>
      <c r="D152" s="201"/>
      <c r="E152" s="260"/>
      <c r="F152" s="281" t="s">
        <v>953</v>
      </c>
      <c r="G152" s="768"/>
      <c r="H152" s="265">
        <f>P152/N152/K152</f>
        <v>7</v>
      </c>
      <c r="I152" s="278" t="s">
        <v>75</v>
      </c>
      <c r="J152" s="228" t="s">
        <v>68</v>
      </c>
      <c r="K152" s="278">
        <v>10</v>
      </c>
      <c r="L152" s="278" t="s">
        <v>74</v>
      </c>
      <c r="M152" s="228" t="s">
        <v>68</v>
      </c>
      <c r="N152" s="278">
        <v>2</v>
      </c>
      <c r="O152" s="278" t="s">
        <v>931</v>
      </c>
      <c r="P152" s="261">
        <v>140</v>
      </c>
      <c r="Q152" s="1734"/>
      <c r="R152" s="199"/>
      <c r="S152" s="199"/>
      <c r="T152" s="199"/>
      <c r="U152" s="209"/>
      <c r="V152" s="209"/>
    </row>
    <row r="153" spans="1:22" ht="17.45" customHeight="1">
      <c r="A153" s="1731"/>
      <c r="B153" s="1763"/>
      <c r="C153" s="1764"/>
      <c r="D153" s="201"/>
      <c r="E153" s="260">
        <v>0</v>
      </c>
      <c r="F153" s="281" t="s">
        <v>952</v>
      </c>
      <c r="G153" s="768"/>
      <c r="H153" s="227">
        <v>10</v>
      </c>
      <c r="I153" s="278" t="s">
        <v>75</v>
      </c>
      <c r="J153" s="228" t="s">
        <v>68</v>
      </c>
      <c r="K153" s="278">
        <v>12</v>
      </c>
      <c r="L153" s="278" t="s">
        <v>74</v>
      </c>
      <c r="M153" s="228" t="s">
        <v>68</v>
      </c>
      <c r="N153" s="278">
        <v>1</v>
      </c>
      <c r="O153" s="278" t="s">
        <v>931</v>
      </c>
      <c r="P153" s="261">
        <f>H153*K153*N153</f>
        <v>120</v>
      </c>
      <c r="Q153" s="1734"/>
      <c r="R153" s="199"/>
      <c r="S153" s="199"/>
      <c r="T153" s="199"/>
      <c r="U153" s="209"/>
      <c r="V153" s="209"/>
    </row>
    <row r="154" spans="1:22" ht="17.45" customHeight="1">
      <c r="A154" s="1731"/>
      <c r="B154" s="1763"/>
      <c r="C154" s="1764"/>
      <c r="D154" s="201"/>
      <c r="E154" s="260">
        <f>-E157</f>
        <v>0</v>
      </c>
      <c r="F154" s="200" t="s">
        <v>951</v>
      </c>
      <c r="G154" s="226"/>
      <c r="H154" s="227"/>
      <c r="I154" s="278"/>
      <c r="J154" s="228"/>
      <c r="K154" s="227">
        <f>P154/N154</f>
        <v>12</v>
      </c>
      <c r="L154" s="278" t="s">
        <v>75</v>
      </c>
      <c r="M154" s="228" t="s">
        <v>68</v>
      </c>
      <c r="N154" s="278">
        <v>40</v>
      </c>
      <c r="O154" s="278" t="s">
        <v>482</v>
      </c>
      <c r="P154" s="261">
        <v>480</v>
      </c>
      <c r="Q154" s="1734"/>
      <c r="R154" s="199"/>
      <c r="S154" s="199"/>
      <c r="T154" s="199"/>
      <c r="U154" s="209"/>
      <c r="V154" s="209"/>
    </row>
    <row r="155" spans="1:22" ht="17.45" customHeight="1">
      <c r="A155" s="1731"/>
      <c r="B155" s="1763"/>
      <c r="C155" s="1764"/>
      <c r="D155" s="201"/>
      <c r="E155" s="260"/>
      <c r="F155" s="200" t="s">
        <v>148</v>
      </c>
      <c r="G155" s="1843" t="s">
        <v>950</v>
      </c>
      <c r="H155" s="1759"/>
      <c r="I155" s="1759"/>
      <c r="J155" s="1759"/>
      <c r="K155" s="1759"/>
      <c r="L155" s="1759"/>
      <c r="M155" s="1759"/>
      <c r="N155" s="1759"/>
      <c r="O155" s="1759"/>
      <c r="P155" s="1760"/>
      <c r="Q155" s="1734"/>
      <c r="R155" s="199"/>
      <c r="S155" s="199"/>
      <c r="T155" s="199"/>
      <c r="U155" s="209"/>
      <c r="V155" s="209"/>
    </row>
    <row r="156" spans="1:22" ht="17.45" customHeight="1">
      <c r="A156" s="1731"/>
      <c r="B156" s="1763"/>
      <c r="C156" s="1764"/>
      <c r="D156" s="201"/>
      <c r="E156" s="260"/>
      <c r="F156" s="200"/>
      <c r="G156" s="1843"/>
      <c r="H156" s="1759"/>
      <c r="I156" s="1759"/>
      <c r="J156" s="1759"/>
      <c r="K156" s="1759"/>
      <c r="L156" s="1759"/>
      <c r="M156" s="1759"/>
      <c r="N156" s="1759"/>
      <c r="O156" s="1759"/>
      <c r="P156" s="1760"/>
      <c r="Q156" s="1734"/>
      <c r="R156" s="199"/>
      <c r="S156" s="199"/>
      <c r="T156" s="199"/>
      <c r="U156" s="209"/>
      <c r="V156" s="209"/>
    </row>
    <row r="157" spans="1:22" ht="17.45" customHeight="1">
      <c r="A157" s="1731"/>
      <c r="B157" s="1763"/>
      <c r="C157" s="1764"/>
      <c r="D157" s="201"/>
      <c r="E157" s="260"/>
      <c r="F157" s="200"/>
      <c r="G157" s="1759" t="s">
        <v>949</v>
      </c>
      <c r="H157" s="1759"/>
      <c r="I157" s="1759"/>
      <c r="J157" s="1759"/>
      <c r="K157" s="1759"/>
      <c r="L157" s="1759"/>
      <c r="M157" s="1759"/>
      <c r="N157" s="1759"/>
      <c r="O157" s="1759"/>
      <c r="P157" s="1759"/>
      <c r="Q157" s="1734"/>
      <c r="R157" s="199"/>
      <c r="S157" s="199"/>
      <c r="T157" s="199"/>
      <c r="U157" s="209"/>
      <c r="V157" s="209"/>
    </row>
    <row r="158" spans="1:22" ht="17.45" customHeight="1">
      <c r="A158" s="1731"/>
      <c r="B158" s="1763"/>
      <c r="C158" s="1764"/>
      <c r="D158" s="201"/>
      <c r="E158" s="260"/>
      <c r="F158" s="200"/>
      <c r="G158" s="1844"/>
      <c r="H158" s="1844"/>
      <c r="I158" s="1844"/>
      <c r="J158" s="1844"/>
      <c r="K158" s="1844"/>
      <c r="L158" s="1844"/>
      <c r="M158" s="1844"/>
      <c r="N158" s="1844"/>
      <c r="O158" s="1844"/>
      <c r="P158" s="1844"/>
      <c r="Q158" s="1734"/>
      <c r="R158" s="199"/>
      <c r="S158" s="199"/>
      <c r="T158" s="199"/>
      <c r="U158" s="209"/>
      <c r="V158" s="209"/>
    </row>
    <row r="159" spans="1:22" ht="17.45" customHeight="1">
      <c r="A159" s="1731"/>
      <c r="B159" s="1763"/>
      <c r="C159" s="1764"/>
      <c r="D159" s="201"/>
      <c r="E159" s="260"/>
      <c r="F159" s="200"/>
      <c r="G159" s="1840" t="s">
        <v>948</v>
      </c>
      <c r="H159" s="1840"/>
      <c r="I159" s="1840"/>
      <c r="J159" s="1840"/>
      <c r="K159" s="1840"/>
      <c r="L159" s="1840"/>
      <c r="M159" s="1840"/>
      <c r="N159" s="1840"/>
      <c r="O159" s="1840"/>
      <c r="P159" s="1840"/>
      <c r="Q159" s="1734"/>
      <c r="R159" s="199"/>
      <c r="S159" s="199"/>
      <c r="T159" s="199"/>
      <c r="U159" s="209"/>
      <c r="V159" s="209"/>
    </row>
    <row r="160" spans="1:22" ht="17.45" customHeight="1">
      <c r="A160" s="1731"/>
      <c r="B160" s="1763"/>
      <c r="C160" s="1764"/>
      <c r="D160" s="201"/>
      <c r="E160" s="260"/>
      <c r="F160" s="200"/>
      <c r="G160" s="1759"/>
      <c r="H160" s="1759"/>
      <c r="I160" s="1759"/>
      <c r="J160" s="1759"/>
      <c r="K160" s="1759"/>
      <c r="L160" s="1759"/>
      <c r="M160" s="1759"/>
      <c r="N160" s="1759"/>
      <c r="O160" s="1759"/>
      <c r="P160" s="1759"/>
      <c r="Q160" s="1734"/>
      <c r="R160" s="199"/>
      <c r="S160" s="199"/>
      <c r="T160" s="199"/>
      <c r="U160" s="209"/>
      <c r="V160" s="209"/>
    </row>
    <row r="161" spans="1:22" ht="17.45" customHeight="1">
      <c r="A161" s="1731"/>
      <c r="B161" s="1763"/>
      <c r="C161" s="1764"/>
      <c r="D161" s="201"/>
      <c r="E161" s="260"/>
      <c r="F161" s="200"/>
      <c r="G161" s="1759" t="s">
        <v>947</v>
      </c>
      <c r="H161" s="1759"/>
      <c r="I161" s="1759"/>
      <c r="J161" s="1759"/>
      <c r="K161" s="1759"/>
      <c r="L161" s="1759"/>
      <c r="M161" s="1759"/>
      <c r="N161" s="1759"/>
      <c r="O161" s="1759"/>
      <c r="P161" s="1759"/>
      <c r="Q161" s="1734"/>
      <c r="R161" s="199"/>
      <c r="S161" s="199"/>
      <c r="T161" s="199"/>
      <c r="U161" s="209"/>
      <c r="V161" s="209"/>
    </row>
    <row r="162" spans="1:22" ht="17.45" customHeight="1">
      <c r="A162" s="1731"/>
      <c r="B162" s="1763"/>
      <c r="C162" s="1764"/>
      <c r="D162" s="201"/>
      <c r="E162" s="260"/>
      <c r="F162" s="200"/>
      <c r="G162" s="1759"/>
      <c r="H162" s="1759"/>
      <c r="I162" s="1759"/>
      <c r="J162" s="1759"/>
      <c r="K162" s="1759"/>
      <c r="L162" s="1759"/>
      <c r="M162" s="1759"/>
      <c r="N162" s="1759"/>
      <c r="O162" s="1759"/>
      <c r="P162" s="1759"/>
      <c r="Q162" s="1734"/>
      <c r="R162" s="199"/>
      <c r="S162" s="199"/>
      <c r="T162" s="199"/>
      <c r="U162" s="209"/>
      <c r="V162" s="209"/>
    </row>
    <row r="163" spans="1:22" ht="17.45" customHeight="1">
      <c r="A163" s="1731"/>
      <c r="B163" s="1763"/>
      <c r="C163" s="1764"/>
      <c r="D163" s="201">
        <f>P166</f>
        <v>320</v>
      </c>
      <c r="E163" s="260"/>
      <c r="F163" s="264" t="s">
        <v>946</v>
      </c>
      <c r="G163" s="266"/>
      <c r="H163" s="266"/>
      <c r="I163" s="266"/>
      <c r="J163" s="266"/>
      <c r="K163" s="266"/>
      <c r="L163" s="266"/>
      <c r="M163" s="266"/>
      <c r="N163" s="266"/>
      <c r="O163" s="266"/>
      <c r="P163" s="266"/>
      <c r="Q163" s="1734" t="s">
        <v>945</v>
      </c>
      <c r="R163" s="199"/>
      <c r="S163" s="199"/>
      <c r="T163" s="199"/>
      <c r="U163" s="209"/>
      <c r="V163" s="209"/>
    </row>
    <row r="164" spans="1:22" ht="17.45" customHeight="1">
      <c r="A164" s="1731"/>
      <c r="B164" s="1763"/>
      <c r="C164" s="1764"/>
      <c r="D164" s="201"/>
      <c r="E164" s="278"/>
      <c r="F164" s="229" t="s">
        <v>944</v>
      </c>
      <c r="G164" s="768"/>
      <c r="H164" s="227"/>
      <c r="I164" s="278"/>
      <c r="J164" s="228"/>
      <c r="K164" s="278"/>
      <c r="L164" s="278"/>
      <c r="M164" s="228"/>
      <c r="N164" s="278"/>
      <c r="O164" s="278"/>
      <c r="P164" s="227"/>
      <c r="Q164" s="1734"/>
      <c r="R164" s="199"/>
      <c r="S164" s="199"/>
      <c r="T164" s="199"/>
      <c r="U164" s="209"/>
      <c r="V164" s="209"/>
    </row>
    <row r="165" spans="1:22" ht="17.45" customHeight="1">
      <c r="A165" s="1731"/>
      <c r="B165" s="1763"/>
      <c r="C165" s="1764"/>
      <c r="D165" s="201"/>
      <c r="E165" s="260"/>
      <c r="F165" s="229" t="s">
        <v>147</v>
      </c>
      <c r="G165" s="768"/>
      <c r="H165" s="227"/>
      <c r="I165" s="278"/>
      <c r="J165" s="228"/>
      <c r="K165" s="278"/>
      <c r="L165" s="278"/>
      <c r="M165" s="228"/>
      <c r="N165" s="278"/>
      <c r="O165" s="278"/>
      <c r="P165" s="227"/>
      <c r="Q165" s="1734"/>
      <c r="R165" s="199"/>
      <c r="S165" s="199"/>
      <c r="T165" s="199"/>
      <c r="U165" s="209"/>
      <c r="V165" s="209"/>
    </row>
    <row r="166" spans="1:22" ht="17.45" customHeight="1">
      <c r="A166" s="1731"/>
      <c r="B166" s="1763"/>
      <c r="C166" s="1764"/>
      <c r="D166" s="201"/>
      <c r="E166" s="260"/>
      <c r="F166" s="229" t="s">
        <v>943</v>
      </c>
      <c r="G166" s="768"/>
      <c r="H166" s="227"/>
      <c r="I166" s="278"/>
      <c r="J166" s="228"/>
      <c r="K166" s="278">
        <v>20</v>
      </c>
      <c r="L166" s="278" t="s">
        <v>483</v>
      </c>
      <c r="M166" s="228" t="s">
        <v>68</v>
      </c>
      <c r="N166" s="278">
        <v>12</v>
      </c>
      <c r="O166" s="278" t="s">
        <v>737</v>
      </c>
      <c r="P166" s="227">
        <v>320</v>
      </c>
      <c r="Q166" s="1734"/>
      <c r="R166" s="199"/>
      <c r="S166" s="199"/>
      <c r="T166" s="199"/>
      <c r="U166" s="209"/>
      <c r="V166" s="209"/>
    </row>
    <row r="167" spans="1:22" ht="17.45" customHeight="1">
      <c r="A167" s="1731"/>
      <c r="B167" s="1763"/>
      <c r="C167" s="1764"/>
      <c r="D167" s="201"/>
      <c r="E167" s="260"/>
      <c r="F167" s="229" t="s">
        <v>148</v>
      </c>
      <c r="G167" s="1759" t="s">
        <v>942</v>
      </c>
      <c r="H167" s="1759"/>
      <c r="I167" s="1759"/>
      <c r="J167" s="1759"/>
      <c r="K167" s="1759"/>
      <c r="L167" s="1759"/>
      <c r="M167" s="1759"/>
      <c r="N167" s="1759"/>
      <c r="O167" s="1759"/>
      <c r="P167" s="1759"/>
      <c r="Q167" s="1734"/>
      <c r="R167" s="199"/>
      <c r="S167" s="199"/>
      <c r="T167" s="199"/>
      <c r="U167" s="209"/>
      <c r="V167" s="209"/>
    </row>
    <row r="168" spans="1:22" ht="17.45" customHeight="1">
      <c r="A168" s="1731"/>
      <c r="B168" s="1763"/>
      <c r="C168" s="1764"/>
      <c r="D168" s="267"/>
      <c r="E168" s="268"/>
      <c r="F168" s="269"/>
      <c r="G168" s="1798"/>
      <c r="H168" s="1798"/>
      <c r="I168" s="1798"/>
      <c r="J168" s="1798"/>
      <c r="K168" s="1798"/>
      <c r="L168" s="1798"/>
      <c r="M168" s="1798"/>
      <c r="N168" s="1798"/>
      <c r="O168" s="1798"/>
      <c r="P168" s="1798"/>
      <c r="Q168" s="1735"/>
      <c r="R168" s="199"/>
      <c r="S168" s="199"/>
      <c r="T168" s="199"/>
      <c r="U168" s="209"/>
      <c r="V168" s="209"/>
    </row>
    <row r="169" spans="1:22" ht="17.45" customHeight="1">
      <c r="A169" s="1731"/>
      <c r="B169" s="1763"/>
      <c r="C169" s="1764"/>
      <c r="D169" s="230">
        <f>SUM(P172:P173)</f>
        <v>12</v>
      </c>
      <c r="E169" s="231"/>
      <c r="F169" s="243" t="s">
        <v>941</v>
      </c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1733" t="s">
        <v>940</v>
      </c>
      <c r="R169" s="199"/>
      <c r="S169" s="199"/>
      <c r="T169" s="199"/>
      <c r="U169" s="209"/>
      <c r="V169" s="209"/>
    </row>
    <row r="170" spans="1:22" ht="17.45" customHeight="1">
      <c r="A170" s="1731"/>
      <c r="B170" s="1763"/>
      <c r="C170" s="1764"/>
      <c r="D170" s="223"/>
      <c r="E170" s="224"/>
      <c r="F170" s="200" t="s">
        <v>81</v>
      </c>
      <c r="G170" s="226"/>
      <c r="H170" s="227"/>
      <c r="I170" s="278"/>
      <c r="J170" s="227"/>
      <c r="K170" s="278"/>
      <c r="L170" s="278"/>
      <c r="M170" s="228"/>
      <c r="N170" s="278"/>
      <c r="O170" s="278"/>
      <c r="P170" s="227"/>
      <c r="Q170" s="1734"/>
      <c r="R170" s="199"/>
      <c r="S170" s="199"/>
      <c r="T170" s="199"/>
      <c r="U170" s="209"/>
      <c r="V170" s="209"/>
    </row>
    <row r="171" spans="1:22" ht="17.45" customHeight="1">
      <c r="A171" s="1731"/>
      <c r="B171" s="1763"/>
      <c r="C171" s="1764"/>
      <c r="D171" s="223"/>
      <c r="E171" s="224"/>
      <c r="F171" s="200" t="s">
        <v>147</v>
      </c>
      <c r="G171" s="226"/>
      <c r="H171" s="227"/>
      <c r="I171" s="278"/>
      <c r="J171" s="227"/>
      <c r="K171" s="278"/>
      <c r="L171" s="278"/>
      <c r="M171" s="228"/>
      <c r="N171" s="278"/>
      <c r="O171" s="278"/>
      <c r="P171" s="227"/>
      <c r="Q171" s="1734"/>
      <c r="R171" s="199"/>
      <c r="S171" s="199"/>
      <c r="T171" s="199"/>
      <c r="U171" s="209"/>
      <c r="V171" s="209"/>
    </row>
    <row r="172" spans="1:22" ht="17.45" customHeight="1">
      <c r="A172" s="1731"/>
      <c r="B172" s="1763"/>
      <c r="C172" s="1764"/>
      <c r="D172" s="223"/>
      <c r="E172" s="224"/>
      <c r="F172" s="229" t="s">
        <v>610</v>
      </c>
      <c r="G172" s="768"/>
      <c r="H172" s="278"/>
      <c r="I172" s="278"/>
      <c r="J172" s="228"/>
      <c r="K172" s="278"/>
      <c r="L172" s="278">
        <v>1</v>
      </c>
      <c r="M172" s="228" t="s">
        <v>68</v>
      </c>
      <c r="N172" s="278">
        <v>12</v>
      </c>
      <c r="O172" s="278" t="s">
        <v>506</v>
      </c>
      <c r="P172" s="227">
        <f>L172*N172</f>
        <v>12</v>
      </c>
      <c r="Q172" s="1734"/>
      <c r="R172" s="199"/>
      <c r="S172" s="199"/>
      <c r="T172" s="199"/>
      <c r="U172" s="209"/>
      <c r="V172" s="209"/>
    </row>
    <row r="173" spans="1:22" ht="17.45" customHeight="1">
      <c r="A173" s="1731"/>
      <c r="B173" s="1763"/>
      <c r="C173" s="1764"/>
      <c r="D173" s="223"/>
      <c r="E173" s="224"/>
      <c r="F173" s="200" t="s">
        <v>148</v>
      </c>
      <c r="G173" s="1759" t="s">
        <v>897</v>
      </c>
      <c r="H173" s="1759"/>
      <c r="I173" s="1759"/>
      <c r="J173" s="1759"/>
      <c r="K173" s="1759"/>
      <c r="L173" s="1759"/>
      <c r="M173" s="1759"/>
      <c r="N173" s="1759"/>
      <c r="O173" s="1759"/>
      <c r="P173" s="1760"/>
      <c r="Q173" s="1734"/>
      <c r="R173" s="199"/>
      <c r="S173" s="199"/>
      <c r="T173" s="199"/>
      <c r="U173" s="209"/>
      <c r="V173" s="209"/>
    </row>
    <row r="174" spans="1:22" ht="15.75" customHeight="1">
      <c r="A174" s="1731"/>
      <c r="B174" s="1763"/>
      <c r="C174" s="1764"/>
      <c r="D174" s="207">
        <f>SUM(P177:P182)</f>
        <v>6260</v>
      </c>
      <c r="E174" s="257">
        <v>500</v>
      </c>
      <c r="F174" s="258" t="s">
        <v>939</v>
      </c>
      <c r="G174" s="270"/>
      <c r="H174" s="236"/>
      <c r="I174" s="234"/>
      <c r="J174" s="235"/>
      <c r="K174" s="234"/>
      <c r="L174" s="234"/>
      <c r="M174" s="235"/>
      <c r="N174" s="234"/>
      <c r="O174" s="234"/>
      <c r="P174" s="236"/>
      <c r="Q174" s="237"/>
      <c r="R174" s="199"/>
      <c r="S174" s="199"/>
      <c r="T174" s="199" t="s">
        <v>938</v>
      </c>
      <c r="U174" s="209"/>
      <c r="V174" s="209"/>
    </row>
    <row r="175" spans="1:22" ht="15.75" customHeight="1">
      <c r="A175" s="1731"/>
      <c r="B175" s="1763"/>
      <c r="C175" s="1764"/>
      <c r="D175" s="201"/>
      <c r="E175" s="260"/>
      <c r="F175" s="229" t="s">
        <v>937</v>
      </c>
      <c r="G175" s="768"/>
      <c r="H175" s="227"/>
      <c r="I175" s="278"/>
      <c r="J175" s="228"/>
      <c r="K175" s="278"/>
      <c r="L175" s="278"/>
      <c r="M175" s="228"/>
      <c r="N175" s="278"/>
      <c r="O175" s="278"/>
      <c r="P175" s="227"/>
      <c r="Q175" s="238"/>
      <c r="R175" s="199"/>
      <c r="S175" s="199"/>
      <c r="T175" s="199"/>
      <c r="U175" s="209"/>
      <c r="V175" s="209"/>
    </row>
    <row r="176" spans="1:22" ht="15.75" customHeight="1">
      <c r="A176" s="1731"/>
      <c r="B176" s="1763"/>
      <c r="C176" s="1764"/>
      <c r="D176" s="201"/>
      <c r="E176" s="260"/>
      <c r="F176" s="229" t="s">
        <v>147</v>
      </c>
      <c r="G176" s="768"/>
      <c r="H176" s="227"/>
      <c r="I176" s="278"/>
      <c r="J176" s="228"/>
      <c r="K176" s="278"/>
      <c r="L176" s="278"/>
      <c r="M176" s="228"/>
      <c r="N176" s="278"/>
      <c r="O176" s="278"/>
      <c r="P176" s="227"/>
      <c r="Q176" s="238"/>
      <c r="R176" s="199"/>
      <c r="S176" s="199"/>
      <c r="T176" s="199"/>
      <c r="U176" s="209"/>
      <c r="V176" s="209"/>
    </row>
    <row r="177" spans="1:22" ht="15.75" customHeight="1">
      <c r="A177" s="1731"/>
      <c r="B177" s="1763"/>
      <c r="C177" s="1764"/>
      <c r="D177" s="201"/>
      <c r="E177" s="260"/>
      <c r="F177" s="281" t="s">
        <v>936</v>
      </c>
      <c r="G177" s="768"/>
      <c r="H177" s="227">
        <v>23</v>
      </c>
      <c r="I177" s="278" t="s">
        <v>75</v>
      </c>
      <c r="J177" s="228" t="s">
        <v>68</v>
      </c>
      <c r="K177" s="278">
        <v>18</v>
      </c>
      <c r="L177" s="278" t="s">
        <v>935</v>
      </c>
      <c r="M177" s="228" t="s">
        <v>68</v>
      </c>
      <c r="N177" s="278">
        <v>12</v>
      </c>
      <c r="O177" s="278" t="s">
        <v>506</v>
      </c>
      <c r="P177" s="227">
        <f>H177*K177*N177</f>
        <v>4968</v>
      </c>
      <c r="Q177" s="238"/>
      <c r="R177" s="199"/>
      <c r="S177" s="199"/>
      <c r="T177" s="199"/>
      <c r="U177" s="209"/>
      <c r="V177" s="209"/>
    </row>
    <row r="178" spans="1:22" ht="15.75" customHeight="1">
      <c r="A178" s="1732"/>
      <c r="B178" s="1765"/>
      <c r="C178" s="1766"/>
      <c r="D178" s="267"/>
      <c r="E178" s="268"/>
      <c r="F178" s="271" t="s">
        <v>934</v>
      </c>
      <c r="G178" s="282"/>
      <c r="H178" s="272"/>
      <c r="I178" s="273"/>
      <c r="J178" s="274"/>
      <c r="K178" s="273">
        <v>9</v>
      </c>
      <c r="L178" s="273" t="s">
        <v>483</v>
      </c>
      <c r="M178" s="274" t="s">
        <v>68</v>
      </c>
      <c r="N178" s="273">
        <v>12</v>
      </c>
      <c r="O178" s="273" t="s">
        <v>506</v>
      </c>
      <c r="P178" s="272">
        <f>K178*N178</f>
        <v>108</v>
      </c>
      <c r="Q178" s="251"/>
      <c r="R178" s="199"/>
      <c r="S178" s="199"/>
      <c r="T178" s="199"/>
      <c r="U178" s="209"/>
      <c r="V178" s="209"/>
    </row>
    <row r="179" spans="1:22" ht="15.75" customHeight="1">
      <c r="A179" s="1753" t="s">
        <v>255</v>
      </c>
      <c r="B179" s="1784" t="s">
        <v>283</v>
      </c>
      <c r="C179" s="1785"/>
      <c r="D179" s="207"/>
      <c r="E179" s="257"/>
      <c r="F179" s="275" t="s">
        <v>933</v>
      </c>
      <c r="G179" s="276"/>
      <c r="H179" s="236">
        <v>15</v>
      </c>
      <c r="I179" s="234" t="s">
        <v>75</v>
      </c>
      <c r="J179" s="235" t="s">
        <v>68</v>
      </c>
      <c r="K179" s="234">
        <v>18</v>
      </c>
      <c r="L179" s="234" t="s">
        <v>74</v>
      </c>
      <c r="M179" s="235" t="s">
        <v>68</v>
      </c>
      <c r="N179" s="234">
        <v>2</v>
      </c>
      <c r="O179" s="234" t="s">
        <v>931</v>
      </c>
      <c r="P179" s="236">
        <f>H179*K179*N179</f>
        <v>540</v>
      </c>
      <c r="Q179" s="1733" t="s">
        <v>1122</v>
      </c>
      <c r="R179" s="199"/>
      <c r="S179" s="199"/>
      <c r="T179" s="199"/>
      <c r="U179" s="209"/>
      <c r="V179" s="209"/>
    </row>
    <row r="180" spans="1:22" ht="15.75" customHeight="1">
      <c r="A180" s="1731"/>
      <c r="B180" s="1763"/>
      <c r="C180" s="1764"/>
      <c r="D180" s="201"/>
      <c r="E180" s="260"/>
      <c r="F180" s="281" t="s">
        <v>932</v>
      </c>
      <c r="G180" s="768"/>
      <c r="H180" s="227">
        <v>15</v>
      </c>
      <c r="I180" s="278" t="s">
        <v>75</v>
      </c>
      <c r="J180" s="228" t="s">
        <v>68</v>
      </c>
      <c r="K180" s="278">
        <v>18</v>
      </c>
      <c r="L180" s="278" t="s">
        <v>74</v>
      </c>
      <c r="M180" s="228" t="s">
        <v>68</v>
      </c>
      <c r="N180" s="278">
        <v>2</v>
      </c>
      <c r="O180" s="278" t="s">
        <v>931</v>
      </c>
      <c r="P180" s="227">
        <f>H180*K180*N180</f>
        <v>540</v>
      </c>
      <c r="Q180" s="1734"/>
      <c r="R180" s="199"/>
      <c r="S180" s="199"/>
      <c r="T180" s="199"/>
      <c r="U180" s="209"/>
      <c r="V180" s="209"/>
    </row>
    <row r="181" spans="1:22" ht="15.75" customHeight="1">
      <c r="A181" s="1731"/>
      <c r="B181" s="1763"/>
      <c r="C181" s="1764"/>
      <c r="D181" s="201"/>
      <c r="E181" s="260"/>
      <c r="F181" s="200" t="s">
        <v>930</v>
      </c>
      <c r="G181" s="226"/>
      <c r="H181" s="227"/>
      <c r="I181" s="278"/>
      <c r="J181" s="228"/>
      <c r="K181" s="278">
        <v>100</v>
      </c>
      <c r="L181" s="278" t="s">
        <v>483</v>
      </c>
      <c r="M181" s="228" t="s">
        <v>68</v>
      </c>
      <c r="N181" s="278">
        <v>1</v>
      </c>
      <c r="O181" s="278" t="s">
        <v>493</v>
      </c>
      <c r="P181" s="227">
        <f>K181*N181</f>
        <v>100</v>
      </c>
      <c r="Q181" s="1734"/>
      <c r="R181" s="199"/>
      <c r="S181" s="199"/>
      <c r="T181" s="199"/>
      <c r="U181" s="209"/>
      <c r="V181" s="209"/>
    </row>
    <row r="182" spans="1:22" ht="15.75" customHeight="1">
      <c r="A182" s="1731"/>
      <c r="B182" s="1763"/>
      <c r="C182" s="1764"/>
      <c r="D182" s="201"/>
      <c r="E182" s="260"/>
      <c r="F182" s="229" t="s">
        <v>785</v>
      </c>
      <c r="G182" s="768"/>
      <c r="H182" s="278"/>
      <c r="I182" s="278"/>
      <c r="J182" s="228"/>
      <c r="K182" s="278"/>
      <c r="L182" s="278">
        <v>1</v>
      </c>
      <c r="M182" s="228" t="s">
        <v>68</v>
      </c>
      <c r="N182" s="278">
        <v>4</v>
      </c>
      <c r="O182" s="278" t="s">
        <v>929</v>
      </c>
      <c r="P182" s="227">
        <f>L182*N182</f>
        <v>4</v>
      </c>
      <c r="Q182" s="1734"/>
      <c r="R182" s="199"/>
      <c r="S182" s="199"/>
      <c r="T182" s="199"/>
      <c r="U182" s="209"/>
      <c r="V182" s="209"/>
    </row>
    <row r="183" spans="1:22" ht="15.75" customHeight="1">
      <c r="A183" s="1731"/>
      <c r="B183" s="1763"/>
      <c r="C183" s="1764"/>
      <c r="D183" s="201"/>
      <c r="E183" s="260"/>
      <c r="F183" s="200" t="s">
        <v>148</v>
      </c>
      <c r="G183" s="1759" t="s">
        <v>928</v>
      </c>
      <c r="H183" s="1759"/>
      <c r="I183" s="1759"/>
      <c r="J183" s="1759"/>
      <c r="K183" s="1759"/>
      <c r="L183" s="1759"/>
      <c r="M183" s="1759"/>
      <c r="N183" s="1759"/>
      <c r="O183" s="1759"/>
      <c r="P183" s="1759"/>
      <c r="Q183" s="1734"/>
      <c r="R183" s="199"/>
      <c r="S183" s="199"/>
      <c r="T183" s="199"/>
      <c r="U183" s="209"/>
      <c r="V183" s="209"/>
    </row>
    <row r="184" spans="1:22" ht="15.75" customHeight="1">
      <c r="A184" s="1731"/>
      <c r="B184" s="1763"/>
      <c r="C184" s="1764"/>
      <c r="D184" s="201"/>
      <c r="E184" s="260"/>
      <c r="F184" s="200"/>
      <c r="G184" s="1759"/>
      <c r="H184" s="1759"/>
      <c r="I184" s="1759"/>
      <c r="J184" s="1759"/>
      <c r="K184" s="1759"/>
      <c r="L184" s="1759"/>
      <c r="M184" s="1759"/>
      <c r="N184" s="1759"/>
      <c r="O184" s="1759"/>
      <c r="P184" s="1759"/>
      <c r="Q184" s="1734"/>
      <c r="R184" s="199"/>
      <c r="S184" s="199"/>
      <c r="T184" s="199"/>
      <c r="U184" s="209"/>
      <c r="V184" s="209"/>
    </row>
    <row r="185" spans="1:22" ht="15.75" customHeight="1">
      <c r="A185" s="1731"/>
      <c r="B185" s="1763"/>
      <c r="C185" s="1764"/>
      <c r="D185" s="201"/>
      <c r="E185" s="260"/>
      <c r="F185" s="200"/>
      <c r="G185" s="1759"/>
      <c r="H185" s="1759"/>
      <c r="I185" s="1759"/>
      <c r="J185" s="1759"/>
      <c r="K185" s="1759"/>
      <c r="L185" s="1759"/>
      <c r="M185" s="1759"/>
      <c r="N185" s="1759"/>
      <c r="O185" s="1759"/>
      <c r="P185" s="1759"/>
      <c r="Q185" s="1734"/>
      <c r="R185" s="199"/>
      <c r="S185" s="199"/>
      <c r="T185" s="199"/>
      <c r="U185" s="209"/>
      <c r="V185" s="209"/>
    </row>
    <row r="186" spans="1:22" ht="15.75" customHeight="1">
      <c r="A186" s="1731"/>
      <c r="B186" s="1763"/>
      <c r="C186" s="1764"/>
      <c r="D186" s="201"/>
      <c r="E186" s="260"/>
      <c r="F186" s="200"/>
      <c r="G186" s="1759" t="s">
        <v>927</v>
      </c>
      <c r="H186" s="1759"/>
      <c r="I186" s="1759"/>
      <c r="J186" s="1759"/>
      <c r="K186" s="1759"/>
      <c r="L186" s="1759"/>
      <c r="M186" s="1759"/>
      <c r="N186" s="1759"/>
      <c r="O186" s="1759"/>
      <c r="P186" s="1759"/>
      <c r="Q186" s="1734"/>
      <c r="R186" s="199"/>
      <c r="S186" s="199"/>
      <c r="T186" s="199"/>
      <c r="U186" s="209"/>
      <c r="V186" s="209"/>
    </row>
    <row r="187" spans="1:22" ht="15.75" customHeight="1">
      <c r="A187" s="1731"/>
      <c r="B187" s="1763"/>
      <c r="C187" s="1764"/>
      <c r="D187" s="201"/>
      <c r="E187" s="260"/>
      <c r="F187" s="200"/>
      <c r="G187" s="1759"/>
      <c r="H187" s="1759"/>
      <c r="I187" s="1759"/>
      <c r="J187" s="1759"/>
      <c r="K187" s="1759"/>
      <c r="L187" s="1759"/>
      <c r="M187" s="1759"/>
      <c r="N187" s="1759"/>
      <c r="O187" s="1759"/>
      <c r="P187" s="1759"/>
      <c r="Q187" s="1734"/>
      <c r="R187" s="199"/>
      <c r="S187" s="199"/>
      <c r="T187" s="199"/>
      <c r="U187" s="209"/>
      <c r="V187" s="209"/>
    </row>
    <row r="188" spans="1:22" ht="15.75" customHeight="1">
      <c r="A188" s="1731"/>
      <c r="B188" s="1763"/>
      <c r="C188" s="1764"/>
      <c r="D188" s="201"/>
      <c r="E188" s="260"/>
      <c r="F188" s="200"/>
      <c r="G188" s="1839" t="s">
        <v>926</v>
      </c>
      <c r="H188" s="1839"/>
      <c r="I188" s="1839"/>
      <c r="J188" s="1839"/>
      <c r="K188" s="1839"/>
      <c r="L188" s="1839"/>
      <c r="M188" s="1839"/>
      <c r="N188" s="1839"/>
      <c r="O188" s="1839"/>
      <c r="P188" s="1839"/>
      <c r="Q188" s="1734"/>
      <c r="R188" s="199"/>
      <c r="S188" s="199"/>
      <c r="T188" s="199"/>
      <c r="U188" s="209"/>
      <c r="V188" s="209"/>
    </row>
    <row r="189" spans="1:22" ht="15.75" customHeight="1">
      <c r="A189" s="1731"/>
      <c r="B189" s="1763"/>
      <c r="C189" s="1764"/>
      <c r="D189" s="201"/>
      <c r="E189" s="260"/>
      <c r="F189" s="200"/>
      <c r="G189" s="1839"/>
      <c r="H189" s="1839"/>
      <c r="I189" s="1839"/>
      <c r="J189" s="1839"/>
      <c r="K189" s="1839"/>
      <c r="L189" s="1839"/>
      <c r="M189" s="1839"/>
      <c r="N189" s="1839"/>
      <c r="O189" s="1839"/>
      <c r="P189" s="1839"/>
      <c r="Q189" s="1734"/>
      <c r="R189" s="199"/>
      <c r="S189" s="199"/>
      <c r="T189" s="199"/>
      <c r="U189" s="209"/>
      <c r="V189" s="209"/>
    </row>
    <row r="190" spans="1:22" ht="15.75" customHeight="1">
      <c r="A190" s="1731"/>
      <c r="B190" s="1763"/>
      <c r="C190" s="1764"/>
      <c r="D190" s="201"/>
      <c r="E190" s="260"/>
      <c r="F190" s="200"/>
      <c r="G190" s="1839" t="s">
        <v>925</v>
      </c>
      <c r="H190" s="1839"/>
      <c r="I190" s="1839"/>
      <c r="J190" s="1839"/>
      <c r="K190" s="1839"/>
      <c r="L190" s="1839"/>
      <c r="M190" s="1839"/>
      <c r="N190" s="1839"/>
      <c r="O190" s="1839"/>
      <c r="P190" s="1839"/>
      <c r="Q190" s="1734"/>
      <c r="R190" s="199"/>
      <c r="S190" s="199"/>
      <c r="T190" s="199"/>
      <c r="U190" s="209"/>
      <c r="V190" s="209"/>
    </row>
    <row r="191" spans="1:22" ht="15.75" customHeight="1">
      <c r="A191" s="1731"/>
      <c r="B191" s="1765"/>
      <c r="C191" s="1766"/>
      <c r="D191" s="201"/>
      <c r="E191" s="260"/>
      <c r="F191" s="200"/>
      <c r="G191" s="1839"/>
      <c r="H191" s="1839"/>
      <c r="I191" s="1839"/>
      <c r="J191" s="1839"/>
      <c r="K191" s="1839"/>
      <c r="L191" s="1839"/>
      <c r="M191" s="1839"/>
      <c r="N191" s="1839"/>
      <c r="O191" s="1839"/>
      <c r="P191" s="1839"/>
      <c r="Q191" s="1735"/>
      <c r="R191" s="199"/>
      <c r="S191" s="199"/>
      <c r="T191" s="199"/>
      <c r="U191" s="209"/>
      <c r="V191" s="209"/>
    </row>
    <row r="192" spans="1:22" ht="17.45" customHeight="1">
      <c r="A192" s="1731"/>
      <c r="B192" s="1834" t="s">
        <v>126</v>
      </c>
      <c r="C192" s="1835"/>
      <c r="D192" s="803">
        <f>SUM(D193:D210)</f>
        <v>35790</v>
      </c>
      <c r="E192" s="804">
        <f>SUM(E193:E210)</f>
        <v>132016</v>
      </c>
      <c r="F192" s="805"/>
      <c r="G192" s="806"/>
      <c r="H192" s="806"/>
      <c r="I192" s="806"/>
      <c r="J192" s="806"/>
      <c r="K192" s="806"/>
      <c r="L192" s="806"/>
      <c r="M192" s="806"/>
      <c r="N192" s="806"/>
      <c r="O192" s="806"/>
      <c r="P192" s="807"/>
      <c r="Q192" s="808"/>
      <c r="R192" s="199"/>
      <c r="S192" s="199"/>
      <c r="T192" s="199"/>
      <c r="U192" s="209"/>
      <c r="V192" s="209"/>
    </row>
    <row r="193" spans="1:23" ht="17.45" customHeight="1">
      <c r="A193" s="1731"/>
      <c r="B193" s="1784" t="s">
        <v>924</v>
      </c>
      <c r="C193" s="1785"/>
      <c r="D193" s="201">
        <f>SUM(P196:P210)</f>
        <v>35790</v>
      </c>
      <c r="E193" s="277"/>
      <c r="F193" s="225" t="s">
        <v>284</v>
      </c>
      <c r="G193" s="226"/>
      <c r="H193" s="227"/>
      <c r="I193" s="278"/>
      <c r="J193" s="227"/>
      <c r="K193" s="278"/>
      <c r="L193" s="278"/>
      <c r="M193" s="228"/>
      <c r="N193" s="278"/>
      <c r="O193" s="278"/>
      <c r="P193" s="227"/>
      <c r="Q193" s="1733" t="s">
        <v>923</v>
      </c>
      <c r="R193" s="199"/>
      <c r="S193" s="199"/>
      <c r="T193" s="199"/>
      <c r="U193" s="209"/>
      <c r="V193" s="209"/>
    </row>
    <row r="194" spans="1:23" ht="17.45" customHeight="1">
      <c r="A194" s="1731"/>
      <c r="B194" s="1763"/>
      <c r="C194" s="1764"/>
      <c r="D194" s="201"/>
      <c r="E194" s="277"/>
      <c r="F194" s="200" t="s">
        <v>81</v>
      </c>
      <c r="G194" s="226"/>
      <c r="H194" s="227"/>
      <c r="I194" s="278"/>
      <c r="J194" s="227"/>
      <c r="K194" s="278"/>
      <c r="L194" s="278"/>
      <c r="M194" s="228"/>
      <c r="N194" s="278"/>
      <c r="O194" s="278"/>
      <c r="P194" s="227"/>
      <c r="Q194" s="1734"/>
      <c r="R194" s="199"/>
      <c r="S194" s="199"/>
      <c r="T194" s="199"/>
      <c r="U194" s="209"/>
      <c r="V194" s="209"/>
    </row>
    <row r="195" spans="1:23" ht="17.45" customHeight="1">
      <c r="A195" s="1731"/>
      <c r="B195" s="1763"/>
      <c r="C195" s="1764"/>
      <c r="D195" s="201"/>
      <c r="E195" s="277"/>
      <c r="F195" s="200" t="s">
        <v>147</v>
      </c>
      <c r="G195" s="226"/>
      <c r="H195" s="227"/>
      <c r="I195" s="278"/>
      <c r="J195" s="227"/>
      <c r="K195" s="278"/>
      <c r="L195" s="278"/>
      <c r="M195" s="228"/>
      <c r="N195" s="278"/>
      <c r="O195" s="278"/>
      <c r="P195" s="227"/>
      <c r="Q195" s="1734"/>
      <c r="R195" s="199"/>
      <c r="S195" s="199"/>
      <c r="T195" s="199"/>
      <c r="U195" s="209"/>
      <c r="V195" s="209"/>
    </row>
    <row r="196" spans="1:23" ht="17.45" customHeight="1">
      <c r="A196" s="1731"/>
      <c r="B196" s="1763"/>
      <c r="C196" s="1764"/>
      <c r="D196" s="201"/>
      <c r="E196" s="277">
        <v>56406</v>
      </c>
      <c r="F196" s="229" t="s">
        <v>285</v>
      </c>
      <c r="G196" s="768"/>
      <c r="H196" s="227"/>
      <c r="I196" s="278"/>
      <c r="J196" s="227"/>
      <c r="K196" s="278">
        <v>70</v>
      </c>
      <c r="L196" s="278" t="s">
        <v>75</v>
      </c>
      <c r="M196" s="228" t="s">
        <v>68</v>
      </c>
      <c r="N196" s="278">
        <v>237</v>
      </c>
      <c r="O196" s="279" t="s">
        <v>286</v>
      </c>
      <c r="P196" s="227">
        <f t="shared" ref="P196:P205" si="5">K196*N196</f>
        <v>16590</v>
      </c>
      <c r="Q196" s="1734"/>
      <c r="R196" s="199"/>
      <c r="S196" s="199"/>
      <c r="T196" s="199">
        <v>15347286</v>
      </c>
      <c r="U196" s="217" t="s">
        <v>922</v>
      </c>
      <c r="V196" s="217"/>
      <c r="W196" s="217"/>
    </row>
    <row r="197" spans="1:23" ht="17.45" customHeight="1">
      <c r="A197" s="1731"/>
      <c r="B197" s="1763"/>
      <c r="C197" s="1764"/>
      <c r="D197" s="201"/>
      <c r="E197" s="277">
        <v>52800</v>
      </c>
      <c r="F197" s="229" t="s">
        <v>287</v>
      </c>
      <c r="G197" s="768"/>
      <c r="H197" s="227"/>
      <c r="I197" s="278"/>
      <c r="J197" s="227"/>
      <c r="K197" s="278">
        <v>50</v>
      </c>
      <c r="L197" s="278" t="s">
        <v>75</v>
      </c>
      <c r="M197" s="228" t="s">
        <v>68</v>
      </c>
      <c r="N197" s="278">
        <v>260</v>
      </c>
      <c r="O197" s="279" t="s">
        <v>286</v>
      </c>
      <c r="P197" s="227">
        <f t="shared" si="5"/>
        <v>13000</v>
      </c>
      <c r="Q197" s="1734"/>
      <c r="R197" s="199">
        <v>19610925</v>
      </c>
      <c r="S197" s="199"/>
      <c r="T197" s="199"/>
      <c r="U197" s="217" t="s">
        <v>921</v>
      </c>
      <c r="V197" s="217"/>
      <c r="W197" s="217"/>
    </row>
    <row r="198" spans="1:23" ht="17.45" customHeight="1">
      <c r="A198" s="1731"/>
      <c r="B198" s="1763"/>
      <c r="C198" s="1764"/>
      <c r="D198" s="201"/>
      <c r="E198" s="277">
        <v>20800</v>
      </c>
      <c r="F198" s="1770" t="s">
        <v>288</v>
      </c>
      <c r="G198" s="1771"/>
      <c r="H198" s="227"/>
      <c r="I198" s="278"/>
      <c r="J198" s="228"/>
      <c r="K198" s="278">
        <v>50</v>
      </c>
      <c r="L198" s="278" t="s">
        <v>75</v>
      </c>
      <c r="M198" s="228" t="s">
        <v>68</v>
      </c>
      <c r="N198" s="278">
        <v>104</v>
      </c>
      <c r="O198" s="279" t="s">
        <v>286</v>
      </c>
      <c r="P198" s="227">
        <f t="shared" si="5"/>
        <v>5200</v>
      </c>
      <c r="Q198" s="1734"/>
      <c r="R198" s="199"/>
      <c r="S198" s="199"/>
      <c r="T198" s="199"/>
      <c r="U198" s="217"/>
      <c r="V198" s="217"/>
      <c r="W198" s="217"/>
    </row>
    <row r="199" spans="1:23" ht="17.45" customHeight="1">
      <c r="A199" s="1731"/>
      <c r="B199" s="1763"/>
      <c r="C199" s="1764"/>
      <c r="D199" s="201"/>
      <c r="E199" s="277"/>
      <c r="F199" s="229" t="s">
        <v>289</v>
      </c>
      <c r="G199" s="768"/>
      <c r="H199" s="227"/>
      <c r="I199" s="278"/>
      <c r="J199" s="227"/>
      <c r="K199" s="278">
        <v>150</v>
      </c>
      <c r="L199" s="278" t="s">
        <v>75</v>
      </c>
      <c r="M199" s="228" t="s">
        <v>68</v>
      </c>
      <c r="N199" s="278">
        <v>1</v>
      </c>
      <c r="O199" s="279" t="s">
        <v>132</v>
      </c>
      <c r="P199" s="227">
        <f t="shared" si="5"/>
        <v>150</v>
      </c>
      <c r="Q199" s="1734"/>
      <c r="R199" s="199"/>
      <c r="S199" s="199"/>
      <c r="T199" s="199"/>
      <c r="U199" s="217"/>
      <c r="V199" s="217"/>
      <c r="W199" s="217"/>
    </row>
    <row r="200" spans="1:23" ht="17.45" customHeight="1">
      <c r="A200" s="1731"/>
      <c r="B200" s="1763"/>
      <c r="C200" s="1764"/>
      <c r="D200" s="201"/>
      <c r="E200" s="277"/>
      <c r="F200" s="229" t="s">
        <v>920</v>
      </c>
      <c r="G200" s="768"/>
      <c r="H200" s="227"/>
      <c r="I200" s="278"/>
      <c r="J200" s="227"/>
      <c r="K200" s="278">
        <v>5</v>
      </c>
      <c r="L200" s="278" t="s">
        <v>75</v>
      </c>
      <c r="M200" s="228" t="s">
        <v>68</v>
      </c>
      <c r="N200" s="278">
        <v>2</v>
      </c>
      <c r="O200" s="279" t="s">
        <v>132</v>
      </c>
      <c r="P200" s="227">
        <f t="shared" si="5"/>
        <v>10</v>
      </c>
      <c r="Q200" s="1734"/>
      <c r="R200" s="199"/>
      <c r="S200" s="199"/>
      <c r="T200" s="199"/>
      <c r="U200" s="217" t="s">
        <v>919</v>
      </c>
      <c r="V200" s="217"/>
      <c r="W200" s="217"/>
    </row>
    <row r="201" spans="1:23" ht="17.45" customHeight="1">
      <c r="A201" s="1731"/>
      <c r="B201" s="1763"/>
      <c r="C201" s="1764"/>
      <c r="D201" s="201"/>
      <c r="E201" s="277"/>
      <c r="F201" s="229" t="s">
        <v>290</v>
      </c>
      <c r="G201" s="768"/>
      <c r="H201" s="227"/>
      <c r="I201" s="278"/>
      <c r="J201" s="227"/>
      <c r="K201" s="278">
        <v>20</v>
      </c>
      <c r="L201" s="278" t="s">
        <v>75</v>
      </c>
      <c r="M201" s="228" t="s">
        <v>68</v>
      </c>
      <c r="N201" s="278">
        <v>12</v>
      </c>
      <c r="O201" s="279" t="s">
        <v>150</v>
      </c>
      <c r="P201" s="227">
        <f t="shared" si="5"/>
        <v>240</v>
      </c>
      <c r="Q201" s="1734"/>
      <c r="R201" s="199"/>
      <c r="S201" s="199"/>
      <c r="T201" s="199"/>
      <c r="U201" s="217"/>
      <c r="V201" s="217"/>
      <c r="W201" s="217"/>
    </row>
    <row r="202" spans="1:23" ht="17.45" customHeight="1">
      <c r="A202" s="1731"/>
      <c r="B202" s="1763"/>
      <c r="C202" s="1764"/>
      <c r="D202" s="201"/>
      <c r="E202" s="277"/>
      <c r="F202" s="229" t="s">
        <v>291</v>
      </c>
      <c r="G202" s="768"/>
      <c r="H202" s="227"/>
      <c r="I202" s="278"/>
      <c r="J202" s="228"/>
      <c r="K202" s="278">
        <v>1</v>
      </c>
      <c r="L202" s="278" t="s">
        <v>74</v>
      </c>
      <c r="M202" s="228" t="s">
        <v>68</v>
      </c>
      <c r="N202" s="278">
        <v>12</v>
      </c>
      <c r="O202" s="279" t="s">
        <v>150</v>
      </c>
      <c r="P202" s="227">
        <f t="shared" si="5"/>
        <v>12</v>
      </c>
      <c r="Q202" s="1734"/>
      <c r="R202" s="199"/>
      <c r="S202" s="199"/>
      <c r="T202" s="199"/>
      <c r="U202" s="217"/>
      <c r="V202" s="217"/>
      <c r="W202" s="217"/>
    </row>
    <row r="203" spans="1:23" ht="17.45" customHeight="1">
      <c r="A203" s="1731"/>
      <c r="B203" s="1763"/>
      <c r="C203" s="1764"/>
      <c r="D203" s="201"/>
      <c r="E203" s="277"/>
      <c r="F203" s="1770" t="s">
        <v>292</v>
      </c>
      <c r="G203" s="1771"/>
      <c r="H203" s="227"/>
      <c r="I203" s="278"/>
      <c r="J203" s="228"/>
      <c r="K203" s="278">
        <v>100</v>
      </c>
      <c r="L203" s="278" t="s">
        <v>75</v>
      </c>
      <c r="M203" s="228" t="s">
        <v>68</v>
      </c>
      <c r="N203" s="278">
        <v>2</v>
      </c>
      <c r="O203" s="279" t="s">
        <v>132</v>
      </c>
      <c r="P203" s="227">
        <f t="shared" si="5"/>
        <v>200</v>
      </c>
      <c r="Q203" s="1734"/>
      <c r="R203" s="199"/>
      <c r="S203" s="199"/>
      <c r="T203" s="199"/>
      <c r="U203" s="217"/>
      <c r="V203" s="217"/>
      <c r="W203" s="217"/>
    </row>
    <row r="204" spans="1:23" ht="17.45" customHeight="1">
      <c r="A204" s="1731"/>
      <c r="B204" s="1763"/>
      <c r="C204" s="1764"/>
      <c r="D204" s="201"/>
      <c r="E204" s="277"/>
      <c r="F204" s="1770" t="s">
        <v>293</v>
      </c>
      <c r="G204" s="1771"/>
      <c r="H204" s="227"/>
      <c r="I204" s="278"/>
      <c r="J204" s="228"/>
      <c r="K204" s="278">
        <v>1</v>
      </c>
      <c r="L204" s="278" t="s">
        <v>74</v>
      </c>
      <c r="M204" s="228" t="s">
        <v>68</v>
      </c>
      <c r="N204" s="278">
        <v>12</v>
      </c>
      <c r="O204" s="279" t="s">
        <v>150</v>
      </c>
      <c r="P204" s="227">
        <f t="shared" si="5"/>
        <v>12</v>
      </c>
      <c r="Q204" s="1734"/>
      <c r="R204" s="199"/>
      <c r="S204" s="199"/>
      <c r="T204" s="199"/>
      <c r="U204" s="217"/>
      <c r="V204" s="217"/>
      <c r="W204" s="217"/>
    </row>
    <row r="205" spans="1:23" ht="17.45" customHeight="1">
      <c r="A205" s="1731"/>
      <c r="B205" s="1763"/>
      <c r="C205" s="1764"/>
      <c r="D205" s="201"/>
      <c r="E205" s="277"/>
      <c r="F205" s="1770" t="s">
        <v>294</v>
      </c>
      <c r="G205" s="1771"/>
      <c r="H205" s="227"/>
      <c r="I205" s="278"/>
      <c r="J205" s="228"/>
      <c r="K205" s="278">
        <v>2</v>
      </c>
      <c r="L205" s="278" t="s">
        <v>483</v>
      </c>
      <c r="M205" s="228" t="s">
        <v>68</v>
      </c>
      <c r="N205" s="278">
        <v>12</v>
      </c>
      <c r="O205" s="279" t="s">
        <v>132</v>
      </c>
      <c r="P205" s="227">
        <f t="shared" si="5"/>
        <v>24</v>
      </c>
      <c r="Q205" s="1734"/>
      <c r="R205" s="199"/>
      <c r="S205" s="199"/>
      <c r="T205" s="199"/>
      <c r="U205" s="217" t="s">
        <v>918</v>
      </c>
      <c r="V205" s="217"/>
      <c r="W205" s="217"/>
    </row>
    <row r="206" spans="1:23" ht="17.45" customHeight="1">
      <c r="A206" s="1731"/>
      <c r="B206" s="1763"/>
      <c r="C206" s="1764"/>
      <c r="D206" s="201"/>
      <c r="E206" s="277"/>
      <c r="F206" s="1770" t="s">
        <v>917</v>
      </c>
      <c r="G206" s="1771"/>
      <c r="H206" s="278">
        <v>20</v>
      </c>
      <c r="I206" s="278" t="s">
        <v>75</v>
      </c>
      <c r="J206" s="228" t="s">
        <v>68</v>
      </c>
      <c r="K206" s="278">
        <v>4</v>
      </c>
      <c r="L206" s="278" t="s">
        <v>74</v>
      </c>
      <c r="M206" s="228" t="s">
        <v>68</v>
      </c>
      <c r="N206" s="278">
        <v>1</v>
      </c>
      <c r="O206" s="279" t="s">
        <v>295</v>
      </c>
      <c r="P206" s="227">
        <f>K206*N206*H206</f>
        <v>80</v>
      </c>
      <c r="Q206" s="1734"/>
      <c r="R206" s="199"/>
      <c r="S206" s="199"/>
      <c r="T206" s="199"/>
      <c r="U206" s="217"/>
      <c r="V206" s="217"/>
      <c r="W206" s="217"/>
    </row>
    <row r="207" spans="1:23" ht="17.45" customHeight="1">
      <c r="A207" s="1731"/>
      <c r="B207" s="1763"/>
      <c r="C207" s="1764"/>
      <c r="D207" s="201"/>
      <c r="E207" s="277"/>
      <c r="F207" s="229" t="s">
        <v>916</v>
      </c>
      <c r="G207" s="782"/>
      <c r="H207" s="278"/>
      <c r="I207" s="278"/>
      <c r="J207" s="228"/>
      <c r="K207" s="278">
        <v>4</v>
      </c>
      <c r="L207" s="278" t="s">
        <v>483</v>
      </c>
      <c r="M207" s="228" t="s">
        <v>68</v>
      </c>
      <c r="N207" s="278">
        <v>4</v>
      </c>
      <c r="O207" s="279" t="s">
        <v>482</v>
      </c>
      <c r="P207" s="227">
        <f>K207*N207</f>
        <v>16</v>
      </c>
      <c r="Q207" s="1734"/>
      <c r="R207" s="199"/>
      <c r="S207" s="199"/>
      <c r="T207" s="199"/>
      <c r="U207" s="217"/>
      <c r="V207" s="217"/>
      <c r="W207" s="217"/>
    </row>
    <row r="208" spans="1:23" ht="17.45" customHeight="1">
      <c r="A208" s="1731"/>
      <c r="B208" s="1763"/>
      <c r="C208" s="1764"/>
      <c r="D208" s="201"/>
      <c r="E208" s="277"/>
      <c r="F208" s="1770" t="s">
        <v>296</v>
      </c>
      <c r="G208" s="1771"/>
      <c r="H208" s="227"/>
      <c r="I208" s="278"/>
      <c r="J208" s="228"/>
      <c r="K208" s="278">
        <v>5</v>
      </c>
      <c r="L208" s="278" t="s">
        <v>75</v>
      </c>
      <c r="M208" s="228" t="s">
        <v>68</v>
      </c>
      <c r="N208" s="278">
        <v>4</v>
      </c>
      <c r="O208" s="279" t="s">
        <v>132</v>
      </c>
      <c r="P208" s="227">
        <f>K208*N208</f>
        <v>20</v>
      </c>
      <c r="Q208" s="1734"/>
      <c r="R208" s="199"/>
      <c r="S208" s="199"/>
      <c r="T208" s="199"/>
      <c r="U208" s="217" t="s">
        <v>915</v>
      </c>
      <c r="V208" s="217"/>
      <c r="W208" s="217"/>
    </row>
    <row r="209" spans="1:22" ht="17.45" customHeight="1">
      <c r="A209" s="1731"/>
      <c r="B209" s="1763"/>
      <c r="C209" s="1764"/>
      <c r="D209" s="201"/>
      <c r="E209" s="277"/>
      <c r="F209" s="1770" t="s">
        <v>297</v>
      </c>
      <c r="G209" s="1771"/>
      <c r="H209" s="227"/>
      <c r="I209" s="278"/>
      <c r="J209" s="228"/>
      <c r="K209" s="278">
        <v>3</v>
      </c>
      <c r="L209" s="278" t="s">
        <v>75</v>
      </c>
      <c r="M209" s="228" t="s">
        <v>68</v>
      </c>
      <c r="N209" s="278">
        <v>12</v>
      </c>
      <c r="O209" s="279" t="s">
        <v>150</v>
      </c>
      <c r="P209" s="227">
        <f>K209*N209</f>
        <v>36</v>
      </c>
      <c r="Q209" s="1734"/>
      <c r="R209" s="199"/>
      <c r="S209" s="199"/>
      <c r="T209" s="199"/>
      <c r="U209" s="209"/>
      <c r="V209" s="209"/>
    </row>
    <row r="210" spans="1:22" ht="17.45" customHeight="1">
      <c r="A210" s="1731"/>
      <c r="B210" s="1763"/>
      <c r="C210" s="1764"/>
      <c r="D210" s="201"/>
      <c r="E210" s="277">
        <v>2010</v>
      </c>
      <c r="F210" s="1770" t="s">
        <v>298</v>
      </c>
      <c r="G210" s="1771"/>
      <c r="H210" s="227"/>
      <c r="I210" s="278"/>
      <c r="J210" s="228"/>
      <c r="K210" s="278">
        <v>200</v>
      </c>
      <c r="L210" s="278" t="s">
        <v>75</v>
      </c>
      <c r="M210" s="228" t="s">
        <v>68</v>
      </c>
      <c r="N210" s="278">
        <v>1</v>
      </c>
      <c r="O210" s="279" t="s">
        <v>482</v>
      </c>
      <c r="P210" s="227">
        <f>K210*N210</f>
        <v>200</v>
      </c>
      <c r="Q210" s="1734"/>
      <c r="R210" s="199"/>
      <c r="S210" s="199"/>
      <c r="T210" s="199"/>
      <c r="U210" s="209"/>
      <c r="V210" s="209"/>
    </row>
    <row r="211" spans="1:22" ht="17.45" customHeight="1">
      <c r="A211" s="1731"/>
      <c r="B211" s="1763"/>
      <c r="C211" s="1764"/>
      <c r="D211" s="201"/>
      <c r="E211" s="277"/>
      <c r="F211" s="200" t="s">
        <v>148</v>
      </c>
      <c r="G211" s="1759" t="s">
        <v>299</v>
      </c>
      <c r="H211" s="1759"/>
      <c r="I211" s="1759"/>
      <c r="J211" s="1759"/>
      <c r="K211" s="1759"/>
      <c r="L211" s="1759"/>
      <c r="M211" s="1759"/>
      <c r="N211" s="1759"/>
      <c r="O211" s="1759"/>
      <c r="P211" s="1759"/>
      <c r="Q211" s="1734"/>
      <c r="R211" s="199"/>
      <c r="S211" s="199"/>
      <c r="T211" s="199"/>
      <c r="U211" s="209"/>
      <c r="V211" s="209"/>
    </row>
    <row r="212" spans="1:22" ht="17.45" customHeight="1">
      <c r="A212" s="1731"/>
      <c r="B212" s="1765"/>
      <c r="C212" s="1766"/>
      <c r="D212" s="267"/>
      <c r="E212" s="280"/>
      <c r="F212" s="242"/>
      <c r="G212" s="774"/>
      <c r="H212" s="774"/>
      <c r="I212" s="774"/>
      <c r="J212" s="774"/>
      <c r="K212" s="774"/>
      <c r="L212" s="774"/>
      <c r="M212" s="774"/>
      <c r="N212" s="774"/>
      <c r="O212" s="774"/>
      <c r="P212" s="774"/>
      <c r="Q212" s="1735"/>
      <c r="R212" s="199"/>
      <c r="S212" s="199"/>
      <c r="T212" s="199"/>
      <c r="U212" s="209"/>
      <c r="V212" s="209"/>
    </row>
    <row r="213" spans="1:22" ht="17.45" customHeight="1">
      <c r="A213" s="1731"/>
      <c r="B213" s="1769" t="s">
        <v>126</v>
      </c>
      <c r="C213" s="1769"/>
      <c r="D213" s="803">
        <f>SUM(D214:D265)</f>
        <v>1421</v>
      </c>
      <c r="E213" s="804">
        <f>SUM(E214:E267)</f>
        <v>0</v>
      </c>
      <c r="F213" s="805"/>
      <c r="G213" s="806"/>
      <c r="H213" s="806"/>
      <c r="I213" s="806"/>
      <c r="J213" s="806"/>
      <c r="K213" s="806"/>
      <c r="L213" s="806"/>
      <c r="M213" s="806"/>
      <c r="N213" s="806"/>
      <c r="O213" s="806"/>
      <c r="P213" s="807"/>
      <c r="Q213" s="808"/>
      <c r="R213" s="199"/>
      <c r="S213" s="199"/>
      <c r="T213" s="199"/>
      <c r="U213" s="209"/>
      <c r="V213" s="209"/>
    </row>
    <row r="214" spans="1:22" ht="17.45" customHeight="1">
      <c r="A214" s="1731"/>
      <c r="B214" s="1784" t="s">
        <v>914</v>
      </c>
      <c r="C214" s="1785"/>
      <c r="D214" s="230">
        <f>SUM(P217:P226)</f>
        <v>796</v>
      </c>
      <c r="E214" s="257">
        <v>0</v>
      </c>
      <c r="F214" s="258" t="s">
        <v>913</v>
      </c>
      <c r="G214" s="205"/>
      <c r="H214" s="236"/>
      <c r="I214" s="234"/>
      <c r="J214" s="235"/>
      <c r="K214" s="234"/>
      <c r="L214" s="234"/>
      <c r="M214" s="235"/>
      <c r="N214" s="234"/>
      <c r="O214" s="234"/>
      <c r="P214" s="236"/>
      <c r="Q214" s="771"/>
      <c r="R214" s="199"/>
      <c r="S214" s="199"/>
      <c r="T214" s="199"/>
      <c r="U214" s="209"/>
      <c r="V214" s="209"/>
    </row>
    <row r="215" spans="1:22" ht="17.45" customHeight="1">
      <c r="A215" s="1731"/>
      <c r="B215" s="1763"/>
      <c r="C215" s="1764"/>
      <c r="D215" s="223"/>
      <c r="E215" s="260"/>
      <c r="F215" s="229" t="s">
        <v>81</v>
      </c>
      <c r="G215" s="768"/>
      <c r="H215" s="227"/>
      <c r="I215" s="278"/>
      <c r="J215" s="228"/>
      <c r="K215" s="278"/>
      <c r="L215" s="278"/>
      <c r="M215" s="228"/>
      <c r="N215" s="278"/>
      <c r="O215" s="278"/>
      <c r="P215" s="227"/>
      <c r="Q215" s="772"/>
      <c r="R215" s="199"/>
      <c r="S215" s="199"/>
      <c r="T215" s="199"/>
      <c r="U215" s="209"/>
      <c r="V215" s="209"/>
    </row>
    <row r="216" spans="1:22" ht="17.45" customHeight="1">
      <c r="A216" s="1731"/>
      <c r="B216" s="1763"/>
      <c r="C216" s="1764"/>
      <c r="D216" s="223"/>
      <c r="E216" s="260"/>
      <c r="F216" s="229" t="s">
        <v>147</v>
      </c>
      <c r="G216" s="768"/>
      <c r="H216" s="227"/>
      <c r="I216" s="278"/>
      <c r="J216" s="228"/>
      <c r="K216" s="278"/>
      <c r="L216" s="278"/>
      <c r="M216" s="228"/>
      <c r="N216" s="278"/>
      <c r="O216" s="278"/>
      <c r="P216" s="227"/>
      <c r="Q216" s="772"/>
      <c r="R216" s="199"/>
      <c r="S216" s="199"/>
      <c r="T216" s="199"/>
      <c r="U216" s="209"/>
      <c r="V216" s="209"/>
    </row>
    <row r="217" spans="1:22" ht="17.45" customHeight="1">
      <c r="A217" s="1731"/>
      <c r="B217" s="1763"/>
      <c r="C217" s="1764"/>
      <c r="D217" s="223"/>
      <c r="E217" s="260"/>
      <c r="F217" s="200" t="s">
        <v>876</v>
      </c>
      <c r="G217" s="226"/>
      <c r="H217" s="227"/>
      <c r="I217" s="278"/>
      <c r="J217" s="228"/>
      <c r="K217" s="227">
        <v>55</v>
      </c>
      <c r="L217" s="278" t="s">
        <v>75</v>
      </c>
      <c r="M217" s="228" t="s">
        <v>68</v>
      </c>
      <c r="N217" s="278">
        <v>1</v>
      </c>
      <c r="O217" s="278" t="s">
        <v>482</v>
      </c>
      <c r="P217" s="227">
        <f t="shared" ref="P217:P222" si="6">K217*N217</f>
        <v>55</v>
      </c>
      <c r="Q217" s="772"/>
      <c r="R217" s="199"/>
      <c r="S217" s="199"/>
      <c r="T217" s="199"/>
      <c r="U217" s="209"/>
      <c r="V217" s="209"/>
    </row>
    <row r="218" spans="1:22" ht="17.45" customHeight="1">
      <c r="A218" s="1731"/>
      <c r="B218" s="1763"/>
      <c r="C218" s="1764"/>
      <c r="D218" s="223"/>
      <c r="E218" s="260"/>
      <c r="F218" s="229" t="s">
        <v>912</v>
      </c>
      <c r="G218" s="768"/>
      <c r="H218" s="278" t="s">
        <v>906</v>
      </c>
      <c r="I218" s="278" t="s">
        <v>906</v>
      </c>
      <c r="J218" s="228" t="s">
        <v>906</v>
      </c>
      <c r="K218" s="278">
        <v>55</v>
      </c>
      <c r="L218" s="278" t="s">
        <v>904</v>
      </c>
      <c r="M218" s="228" t="s">
        <v>68</v>
      </c>
      <c r="N218" s="278">
        <v>2</v>
      </c>
      <c r="O218" s="278" t="s">
        <v>506</v>
      </c>
      <c r="P218" s="227">
        <f t="shared" si="6"/>
        <v>110</v>
      </c>
      <c r="Q218" s="772"/>
      <c r="R218" s="199"/>
      <c r="S218" s="199"/>
      <c r="T218" s="199"/>
      <c r="U218" s="209"/>
      <c r="V218" s="209"/>
    </row>
    <row r="219" spans="1:22" ht="17.45" customHeight="1">
      <c r="A219" s="1731"/>
      <c r="B219" s="1763"/>
      <c r="C219" s="1764"/>
      <c r="D219" s="223"/>
      <c r="E219" s="260"/>
      <c r="F219" s="281" t="s">
        <v>911</v>
      </c>
      <c r="G219" s="768"/>
      <c r="H219" s="278" t="s">
        <v>906</v>
      </c>
      <c r="I219" s="278" t="s">
        <v>906</v>
      </c>
      <c r="J219" s="228" t="s">
        <v>906</v>
      </c>
      <c r="K219" s="278">
        <v>80</v>
      </c>
      <c r="L219" s="278" t="s">
        <v>904</v>
      </c>
      <c r="M219" s="228" t="s">
        <v>68</v>
      </c>
      <c r="N219" s="278">
        <v>2</v>
      </c>
      <c r="O219" s="278" t="s">
        <v>493</v>
      </c>
      <c r="P219" s="227">
        <f t="shared" si="6"/>
        <v>160</v>
      </c>
      <c r="Q219" s="772"/>
      <c r="R219" s="199"/>
      <c r="S219" s="199"/>
      <c r="T219" s="199"/>
      <c r="U219" s="209"/>
      <c r="V219" s="209"/>
    </row>
    <row r="220" spans="1:22" ht="17.45" customHeight="1">
      <c r="A220" s="1731"/>
      <c r="B220" s="1763"/>
      <c r="C220" s="1764"/>
      <c r="D220" s="223"/>
      <c r="E220" s="260"/>
      <c r="F220" s="281" t="s">
        <v>910</v>
      </c>
      <c r="G220" s="768"/>
      <c r="H220" s="278" t="s">
        <v>906</v>
      </c>
      <c r="I220" s="278" t="s">
        <v>906</v>
      </c>
      <c r="J220" s="228" t="s">
        <v>906</v>
      </c>
      <c r="K220" s="278">
        <v>10</v>
      </c>
      <c r="L220" s="278" t="s">
        <v>904</v>
      </c>
      <c r="M220" s="228" t="s">
        <v>68</v>
      </c>
      <c r="N220" s="278">
        <v>12</v>
      </c>
      <c r="O220" s="278" t="s">
        <v>493</v>
      </c>
      <c r="P220" s="227">
        <f t="shared" si="6"/>
        <v>120</v>
      </c>
      <c r="Q220" s="772"/>
      <c r="R220" s="199"/>
      <c r="S220" s="199"/>
      <c r="T220" s="199"/>
      <c r="U220" s="209"/>
      <c r="V220" s="209"/>
    </row>
    <row r="221" spans="1:22" ht="17.45" customHeight="1">
      <c r="A221" s="1731"/>
      <c r="B221" s="1763"/>
      <c r="C221" s="1764"/>
      <c r="D221" s="223"/>
      <c r="E221" s="260"/>
      <c r="F221" s="281" t="s">
        <v>909</v>
      </c>
      <c r="G221" s="768"/>
      <c r="H221" s="278" t="s">
        <v>906</v>
      </c>
      <c r="I221" s="278" t="s">
        <v>906</v>
      </c>
      <c r="J221" s="228" t="s">
        <v>906</v>
      </c>
      <c r="K221" s="278">
        <v>7</v>
      </c>
      <c r="L221" s="278" t="s">
        <v>904</v>
      </c>
      <c r="M221" s="228" t="s">
        <v>68</v>
      </c>
      <c r="N221" s="278">
        <v>12</v>
      </c>
      <c r="O221" s="278" t="s">
        <v>493</v>
      </c>
      <c r="P221" s="227">
        <f t="shared" si="6"/>
        <v>84</v>
      </c>
      <c r="Q221" s="772"/>
      <c r="R221" s="199"/>
      <c r="S221" s="199"/>
      <c r="T221" s="199"/>
      <c r="U221" s="209"/>
      <c r="V221" s="209"/>
    </row>
    <row r="222" spans="1:22" ht="17.45" customHeight="1">
      <c r="A222" s="1731"/>
      <c r="B222" s="1763"/>
      <c r="C222" s="1764"/>
      <c r="D222" s="223"/>
      <c r="E222" s="260"/>
      <c r="F222" s="229" t="s">
        <v>908</v>
      </c>
      <c r="G222" s="768"/>
      <c r="H222" s="278" t="s">
        <v>906</v>
      </c>
      <c r="I222" s="278" t="s">
        <v>906</v>
      </c>
      <c r="J222" s="228" t="s">
        <v>906</v>
      </c>
      <c r="K222" s="278">
        <v>12</v>
      </c>
      <c r="L222" s="278" t="s">
        <v>904</v>
      </c>
      <c r="M222" s="228" t="s">
        <v>68</v>
      </c>
      <c r="N222" s="278">
        <v>12</v>
      </c>
      <c r="O222" s="278" t="s">
        <v>506</v>
      </c>
      <c r="P222" s="227">
        <f t="shared" si="6"/>
        <v>144</v>
      </c>
      <c r="Q222" s="772"/>
      <c r="R222" s="199"/>
      <c r="S222" s="199"/>
      <c r="T222" s="199"/>
      <c r="U222" s="209"/>
      <c r="V222" s="209"/>
    </row>
    <row r="223" spans="1:22" ht="17.45" customHeight="1">
      <c r="A223" s="1732"/>
      <c r="B223" s="1765"/>
      <c r="C223" s="1766"/>
      <c r="D223" s="250"/>
      <c r="E223" s="268"/>
      <c r="F223" s="269" t="s">
        <v>907</v>
      </c>
      <c r="G223" s="282"/>
      <c r="H223" s="273" t="s">
        <v>906</v>
      </c>
      <c r="I223" s="273" t="s">
        <v>906</v>
      </c>
      <c r="J223" s="274" t="s">
        <v>906</v>
      </c>
      <c r="K223" s="273"/>
      <c r="L223" s="273"/>
      <c r="M223" s="274"/>
      <c r="N223" s="273">
        <v>1</v>
      </c>
      <c r="O223" s="273" t="s">
        <v>493</v>
      </c>
      <c r="P223" s="272">
        <v>1</v>
      </c>
      <c r="Q223" s="773"/>
      <c r="R223" s="199"/>
      <c r="S223" s="199"/>
      <c r="T223" s="199"/>
      <c r="U223" s="209"/>
      <c r="V223" s="209"/>
    </row>
    <row r="224" spans="1:22" ht="17.45" customHeight="1">
      <c r="A224" s="1753" t="s">
        <v>255</v>
      </c>
      <c r="B224" s="1784" t="s">
        <v>914</v>
      </c>
      <c r="C224" s="1785"/>
      <c r="D224" s="230"/>
      <c r="E224" s="257"/>
      <c r="F224" s="232" t="s">
        <v>905</v>
      </c>
      <c r="G224" s="276"/>
      <c r="H224" s="234"/>
      <c r="I224" s="234"/>
      <c r="J224" s="235"/>
      <c r="K224" s="234">
        <v>55</v>
      </c>
      <c r="L224" s="234" t="s">
        <v>904</v>
      </c>
      <c r="M224" s="235" t="s">
        <v>68</v>
      </c>
      <c r="N224" s="234">
        <v>2</v>
      </c>
      <c r="O224" s="234" t="s">
        <v>493</v>
      </c>
      <c r="P224" s="236">
        <f>K224*N224</f>
        <v>110</v>
      </c>
      <c r="Q224" s="771"/>
      <c r="R224" s="199"/>
      <c r="S224" s="199"/>
      <c r="T224" s="199"/>
      <c r="U224" s="209"/>
      <c r="V224" s="209"/>
    </row>
    <row r="225" spans="1:22" ht="17.45" customHeight="1">
      <c r="A225" s="1731"/>
      <c r="B225" s="1763"/>
      <c r="C225" s="1764"/>
      <c r="D225" s="223"/>
      <c r="E225" s="260"/>
      <c r="F225" s="229" t="s">
        <v>610</v>
      </c>
      <c r="G225" s="768"/>
      <c r="H225" s="278"/>
      <c r="I225" s="278"/>
      <c r="J225" s="228"/>
      <c r="K225" s="278"/>
      <c r="L225" s="278">
        <v>1</v>
      </c>
      <c r="M225" s="228" t="s">
        <v>68</v>
      </c>
      <c r="N225" s="278">
        <v>12</v>
      </c>
      <c r="O225" s="278" t="s">
        <v>506</v>
      </c>
      <c r="P225" s="227">
        <f>L225*N225</f>
        <v>12</v>
      </c>
      <c r="Q225" s="772"/>
      <c r="R225" s="199"/>
      <c r="S225" s="199"/>
      <c r="T225" s="199"/>
      <c r="U225" s="209"/>
      <c r="V225" s="209"/>
    </row>
    <row r="226" spans="1:22" ht="17.45" customHeight="1">
      <c r="A226" s="1731"/>
      <c r="B226" s="1763"/>
      <c r="C226" s="1764"/>
      <c r="D226" s="223"/>
      <c r="E226" s="260"/>
      <c r="F226" s="200" t="s">
        <v>148</v>
      </c>
      <c r="G226" s="1758" t="s">
        <v>903</v>
      </c>
      <c r="H226" s="1758"/>
      <c r="I226" s="1758"/>
      <c r="J226" s="1758"/>
      <c r="K226" s="1758"/>
      <c r="L226" s="1758"/>
      <c r="M226" s="1758"/>
      <c r="N226" s="1758"/>
      <c r="O226" s="1758"/>
      <c r="P226" s="1758"/>
      <c r="Q226" s="772"/>
      <c r="R226" s="199"/>
      <c r="S226" s="199"/>
      <c r="T226" s="199"/>
      <c r="U226" s="209"/>
      <c r="V226" s="209"/>
    </row>
    <row r="227" spans="1:22" ht="15.95" customHeight="1">
      <c r="A227" s="1731"/>
      <c r="B227" s="1763"/>
      <c r="C227" s="1764"/>
      <c r="D227" s="223"/>
      <c r="E227" s="260"/>
      <c r="F227" s="200"/>
      <c r="G227" s="1759" t="s">
        <v>902</v>
      </c>
      <c r="H227" s="1759"/>
      <c r="I227" s="1759"/>
      <c r="J227" s="1759"/>
      <c r="K227" s="1759"/>
      <c r="L227" s="1759"/>
      <c r="M227" s="1759"/>
      <c r="N227" s="1759"/>
      <c r="O227" s="1759"/>
      <c r="P227" s="1759"/>
      <c r="Q227" s="772"/>
      <c r="R227" s="199"/>
      <c r="S227" s="199"/>
      <c r="T227" s="199"/>
      <c r="U227" s="209"/>
      <c r="V227" s="209"/>
    </row>
    <row r="228" spans="1:22" ht="15.95" customHeight="1">
      <c r="A228" s="1731"/>
      <c r="B228" s="1763"/>
      <c r="C228" s="1764"/>
      <c r="D228" s="223"/>
      <c r="E228" s="260"/>
      <c r="F228" s="200"/>
      <c r="G228" s="1759"/>
      <c r="H228" s="1759"/>
      <c r="I228" s="1759"/>
      <c r="J228" s="1759"/>
      <c r="K228" s="1759"/>
      <c r="L228" s="1759"/>
      <c r="M228" s="1759"/>
      <c r="N228" s="1759"/>
      <c r="O228" s="1759"/>
      <c r="P228" s="1759"/>
      <c r="Q228" s="772"/>
      <c r="R228" s="199"/>
      <c r="S228" s="199"/>
      <c r="T228" s="199"/>
      <c r="U228" s="209"/>
      <c r="V228" s="209"/>
    </row>
    <row r="229" spans="1:22" ht="17.45" customHeight="1">
      <c r="A229" s="1731"/>
      <c r="B229" s="1763"/>
      <c r="C229" s="1764"/>
      <c r="D229" s="223"/>
      <c r="E229" s="260"/>
      <c r="F229" s="200"/>
      <c r="G229" s="1759" t="s">
        <v>901</v>
      </c>
      <c r="H229" s="1759"/>
      <c r="I229" s="1759"/>
      <c r="J229" s="1759"/>
      <c r="K229" s="1759"/>
      <c r="L229" s="1759"/>
      <c r="M229" s="1759"/>
      <c r="N229" s="1759"/>
      <c r="O229" s="1759"/>
      <c r="P229" s="1759"/>
      <c r="Q229" s="772"/>
      <c r="R229" s="199"/>
      <c r="S229" s="199"/>
      <c r="T229" s="199"/>
      <c r="U229" s="209"/>
      <c r="V229" s="209"/>
    </row>
    <row r="230" spans="1:22" ht="17.45" customHeight="1">
      <c r="A230" s="1731"/>
      <c r="B230" s="1763"/>
      <c r="C230" s="1764"/>
      <c r="D230" s="223"/>
      <c r="E230" s="260"/>
      <c r="F230" s="200"/>
      <c r="G230" s="1759" t="s">
        <v>900</v>
      </c>
      <c r="H230" s="1759"/>
      <c r="I230" s="1759"/>
      <c r="J230" s="1759"/>
      <c r="K230" s="1759"/>
      <c r="L230" s="1759"/>
      <c r="M230" s="1759"/>
      <c r="N230" s="1759"/>
      <c r="O230" s="1759"/>
      <c r="P230" s="1759"/>
      <c r="Q230" s="772"/>
      <c r="R230" s="199"/>
      <c r="S230" s="199"/>
      <c r="T230" s="199"/>
      <c r="U230" s="209"/>
      <c r="V230" s="209"/>
    </row>
    <row r="231" spans="1:22" ht="15.95" customHeight="1">
      <c r="A231" s="1731"/>
      <c r="B231" s="1763"/>
      <c r="C231" s="1764"/>
      <c r="D231" s="223"/>
      <c r="E231" s="260"/>
      <c r="F231" s="200"/>
      <c r="G231" s="1759" t="s">
        <v>899</v>
      </c>
      <c r="H231" s="1759"/>
      <c r="I231" s="1759"/>
      <c r="J231" s="1759"/>
      <c r="K231" s="1759"/>
      <c r="L231" s="1759"/>
      <c r="M231" s="1759"/>
      <c r="N231" s="1759"/>
      <c r="O231" s="1759"/>
      <c r="P231" s="1759"/>
      <c r="Q231" s="772"/>
      <c r="R231" s="199"/>
      <c r="S231" s="199"/>
      <c r="T231" s="199"/>
      <c r="U231" s="209"/>
      <c r="V231" s="209"/>
    </row>
    <row r="232" spans="1:22" ht="15.95" customHeight="1">
      <c r="A232" s="1731"/>
      <c r="B232" s="1763"/>
      <c r="C232" s="1764"/>
      <c r="D232" s="223"/>
      <c r="E232" s="260"/>
      <c r="F232" s="200"/>
      <c r="G232" s="1759"/>
      <c r="H232" s="1759"/>
      <c r="I232" s="1759"/>
      <c r="J232" s="1759"/>
      <c r="K232" s="1759"/>
      <c r="L232" s="1759"/>
      <c r="M232" s="1759"/>
      <c r="N232" s="1759"/>
      <c r="O232" s="1759"/>
      <c r="P232" s="1759"/>
      <c r="Q232" s="772"/>
      <c r="R232" s="199"/>
      <c r="S232" s="199"/>
      <c r="T232" s="199"/>
      <c r="U232" s="209"/>
      <c r="V232" s="209"/>
    </row>
    <row r="233" spans="1:22" ht="15.95" customHeight="1">
      <c r="A233" s="1731"/>
      <c r="B233" s="1763"/>
      <c r="C233" s="1764"/>
      <c r="D233" s="223"/>
      <c r="E233" s="260"/>
      <c r="F233" s="200"/>
      <c r="G233" s="1759" t="s">
        <v>898</v>
      </c>
      <c r="H233" s="1759"/>
      <c r="I233" s="1759"/>
      <c r="J233" s="1759"/>
      <c r="K233" s="1759"/>
      <c r="L233" s="1759"/>
      <c r="M233" s="1759"/>
      <c r="N233" s="1759"/>
      <c r="O233" s="1759"/>
      <c r="P233" s="1759"/>
      <c r="Q233" s="772"/>
      <c r="R233" s="199"/>
      <c r="S233" s="199"/>
      <c r="T233" s="199"/>
      <c r="U233" s="209"/>
      <c r="V233" s="209"/>
    </row>
    <row r="234" spans="1:22" ht="15.95" customHeight="1">
      <c r="A234" s="1731"/>
      <c r="B234" s="1763"/>
      <c r="C234" s="1764"/>
      <c r="D234" s="223"/>
      <c r="E234" s="260"/>
      <c r="F234" s="200"/>
      <c r="G234" s="1759"/>
      <c r="H234" s="1759"/>
      <c r="I234" s="1759"/>
      <c r="J234" s="1759"/>
      <c r="K234" s="1759"/>
      <c r="L234" s="1759"/>
      <c r="M234" s="1759"/>
      <c r="N234" s="1759"/>
      <c r="O234" s="1759"/>
      <c r="P234" s="1759"/>
      <c r="Q234" s="772"/>
      <c r="R234" s="199"/>
      <c r="S234" s="199"/>
      <c r="T234" s="199"/>
      <c r="U234" s="209"/>
      <c r="V234" s="209"/>
    </row>
    <row r="235" spans="1:22" ht="17.45" customHeight="1">
      <c r="A235" s="1731"/>
      <c r="B235" s="1763"/>
      <c r="C235" s="1764"/>
      <c r="D235" s="223"/>
      <c r="E235" s="260"/>
      <c r="F235" s="200"/>
      <c r="G235" s="1759" t="s">
        <v>897</v>
      </c>
      <c r="H235" s="1759"/>
      <c r="I235" s="1759"/>
      <c r="J235" s="1759"/>
      <c r="K235" s="1759"/>
      <c r="L235" s="1759"/>
      <c r="M235" s="1759"/>
      <c r="N235" s="1759"/>
      <c r="O235" s="1759"/>
      <c r="P235" s="1759"/>
      <c r="Q235" s="772"/>
      <c r="R235" s="199"/>
      <c r="S235" s="199"/>
      <c r="T235" s="199"/>
      <c r="U235" s="209"/>
      <c r="V235" s="209"/>
    </row>
    <row r="236" spans="1:22" ht="17.45" customHeight="1">
      <c r="A236" s="1731"/>
      <c r="B236" s="1763"/>
      <c r="C236" s="1764"/>
      <c r="D236" s="223">
        <f>SUM(P239:P247)</f>
        <v>265</v>
      </c>
      <c r="E236" s="224">
        <v>0</v>
      </c>
      <c r="F236" s="225" t="s">
        <v>896</v>
      </c>
      <c r="G236" s="226"/>
      <c r="H236" s="227"/>
      <c r="I236" s="278"/>
      <c r="J236" s="227"/>
      <c r="K236" s="278"/>
      <c r="L236" s="278"/>
      <c r="M236" s="228"/>
      <c r="N236" s="278"/>
      <c r="O236" s="278"/>
      <c r="P236" s="227"/>
      <c r="Q236" s="1734" t="s">
        <v>895</v>
      </c>
      <c r="R236" s="199"/>
      <c r="S236" s="199"/>
      <c r="T236" s="199"/>
      <c r="U236" s="209"/>
      <c r="V236" s="209"/>
    </row>
    <row r="237" spans="1:22" ht="17.45" customHeight="1">
      <c r="A237" s="1731"/>
      <c r="B237" s="1763"/>
      <c r="C237" s="1764"/>
      <c r="D237" s="223"/>
      <c r="E237" s="224"/>
      <c r="F237" s="200" t="s">
        <v>894</v>
      </c>
      <c r="G237" s="226"/>
      <c r="H237" s="227"/>
      <c r="I237" s="278"/>
      <c r="J237" s="227"/>
      <c r="K237" s="278"/>
      <c r="L237" s="278"/>
      <c r="M237" s="228"/>
      <c r="N237" s="278"/>
      <c r="O237" s="278"/>
      <c r="P237" s="227"/>
      <c r="Q237" s="1734"/>
      <c r="R237" s="199"/>
      <c r="S237" s="199"/>
      <c r="T237" s="199"/>
      <c r="U237" s="209"/>
      <c r="V237" s="209"/>
    </row>
    <row r="238" spans="1:22" ht="17.45" customHeight="1">
      <c r="A238" s="1731"/>
      <c r="B238" s="1763"/>
      <c r="C238" s="1764"/>
      <c r="D238" s="223"/>
      <c r="E238" s="224"/>
      <c r="F238" s="200" t="s">
        <v>147</v>
      </c>
      <c r="G238" s="226"/>
      <c r="H238" s="227"/>
      <c r="I238" s="278"/>
      <c r="J238" s="227"/>
      <c r="K238" s="278"/>
      <c r="L238" s="278"/>
      <c r="M238" s="228"/>
      <c r="N238" s="278"/>
      <c r="O238" s="278"/>
      <c r="P238" s="227"/>
      <c r="Q238" s="1734"/>
      <c r="R238" s="199"/>
      <c r="S238" s="199"/>
      <c r="T238" s="199"/>
      <c r="U238" s="209"/>
      <c r="V238" s="209"/>
    </row>
    <row r="239" spans="1:22" ht="17.45" customHeight="1">
      <c r="A239" s="1731"/>
      <c r="B239" s="1763"/>
      <c r="C239" s="1764"/>
      <c r="D239" s="223"/>
      <c r="E239" s="224"/>
      <c r="F239" s="200" t="s">
        <v>876</v>
      </c>
      <c r="G239" s="226"/>
      <c r="H239" s="227"/>
      <c r="I239" s="278"/>
      <c r="J239" s="228"/>
      <c r="K239" s="227">
        <v>5</v>
      </c>
      <c r="L239" s="278" t="s">
        <v>75</v>
      </c>
      <c r="M239" s="228" t="s">
        <v>68</v>
      </c>
      <c r="N239" s="278">
        <v>1</v>
      </c>
      <c r="O239" s="278" t="s">
        <v>482</v>
      </c>
      <c r="P239" s="227">
        <f t="shared" ref="P239:P247" si="7">K239*N239</f>
        <v>5</v>
      </c>
      <c r="Q239" s="1734"/>
      <c r="R239" s="199"/>
      <c r="S239" s="199"/>
      <c r="T239" s="199"/>
      <c r="U239" s="209"/>
      <c r="V239" s="209"/>
    </row>
    <row r="240" spans="1:22" ht="17.45" customHeight="1">
      <c r="A240" s="1731"/>
      <c r="B240" s="1763"/>
      <c r="C240" s="1764"/>
      <c r="D240" s="223"/>
      <c r="E240" s="224"/>
      <c r="F240" s="229" t="s">
        <v>578</v>
      </c>
      <c r="G240" s="768"/>
      <c r="H240" s="227"/>
      <c r="I240" s="278"/>
      <c r="J240" s="228"/>
      <c r="K240" s="278">
        <v>5</v>
      </c>
      <c r="L240" s="278" t="s">
        <v>483</v>
      </c>
      <c r="M240" s="228" t="s">
        <v>68</v>
      </c>
      <c r="N240" s="278">
        <v>1</v>
      </c>
      <c r="O240" s="278" t="s">
        <v>493</v>
      </c>
      <c r="P240" s="227">
        <f t="shared" si="7"/>
        <v>5</v>
      </c>
      <c r="Q240" s="1734"/>
      <c r="R240" s="199"/>
      <c r="S240" s="199"/>
      <c r="T240" s="199"/>
      <c r="U240" s="209"/>
      <c r="V240" s="209"/>
    </row>
    <row r="241" spans="1:22" ht="17.45" customHeight="1">
      <c r="A241" s="1731"/>
      <c r="B241" s="1763"/>
      <c r="C241" s="1764"/>
      <c r="D241" s="223"/>
      <c r="E241" s="224"/>
      <c r="F241" s="200" t="s">
        <v>893</v>
      </c>
      <c r="G241" s="226"/>
      <c r="H241" s="227"/>
      <c r="I241" s="278"/>
      <c r="J241" s="228"/>
      <c r="K241" s="227">
        <v>5</v>
      </c>
      <c r="L241" s="278" t="s">
        <v>75</v>
      </c>
      <c r="M241" s="228" t="s">
        <v>68</v>
      </c>
      <c r="N241" s="278">
        <v>25</v>
      </c>
      <c r="O241" s="278" t="s">
        <v>482</v>
      </c>
      <c r="P241" s="227">
        <f t="shared" si="7"/>
        <v>125</v>
      </c>
      <c r="Q241" s="1734"/>
      <c r="R241" s="199"/>
      <c r="S241" s="199"/>
      <c r="T241" s="199"/>
      <c r="U241" s="209"/>
      <c r="V241" s="209"/>
    </row>
    <row r="242" spans="1:22" ht="17.45" customHeight="1">
      <c r="A242" s="1731"/>
      <c r="B242" s="1763"/>
      <c r="C242" s="1764"/>
      <c r="D242" s="223"/>
      <c r="E242" s="224"/>
      <c r="F242" s="200" t="s">
        <v>892</v>
      </c>
      <c r="G242" s="226"/>
      <c r="H242" s="227"/>
      <c r="I242" s="278"/>
      <c r="J242" s="228"/>
      <c r="K242" s="227">
        <v>5</v>
      </c>
      <c r="L242" s="278" t="s">
        <v>75</v>
      </c>
      <c r="M242" s="228" t="s">
        <v>68</v>
      </c>
      <c r="N242" s="278">
        <v>6</v>
      </c>
      <c r="O242" s="278" t="s">
        <v>482</v>
      </c>
      <c r="P242" s="227">
        <f t="shared" si="7"/>
        <v>30</v>
      </c>
      <c r="Q242" s="1734"/>
      <c r="R242" s="199"/>
      <c r="S242" s="199"/>
      <c r="T242" s="199"/>
      <c r="U242" s="209"/>
      <c r="V242" s="209"/>
    </row>
    <row r="243" spans="1:22" ht="17.45" customHeight="1">
      <c r="A243" s="1731"/>
      <c r="B243" s="1763"/>
      <c r="C243" s="1764"/>
      <c r="D243" s="223"/>
      <c r="E243" s="224"/>
      <c r="F243" s="200" t="s">
        <v>891</v>
      </c>
      <c r="G243" s="226"/>
      <c r="H243" s="227"/>
      <c r="I243" s="278"/>
      <c r="J243" s="228"/>
      <c r="K243" s="227">
        <v>5</v>
      </c>
      <c r="L243" s="278" t="s">
        <v>75</v>
      </c>
      <c r="M243" s="228" t="s">
        <v>68</v>
      </c>
      <c r="N243" s="278">
        <v>6</v>
      </c>
      <c r="O243" s="278" t="s">
        <v>482</v>
      </c>
      <c r="P243" s="227">
        <f t="shared" si="7"/>
        <v>30</v>
      </c>
      <c r="Q243" s="1734"/>
      <c r="R243" s="199"/>
      <c r="S243" s="199"/>
      <c r="T243" s="199"/>
      <c r="U243" s="209"/>
      <c r="V243" s="209"/>
    </row>
    <row r="244" spans="1:22" ht="17.45" customHeight="1">
      <c r="A244" s="1731"/>
      <c r="B244" s="1763"/>
      <c r="C244" s="1764"/>
      <c r="D244" s="223"/>
      <c r="E244" s="224"/>
      <c r="F244" s="200" t="s">
        <v>890</v>
      </c>
      <c r="G244" s="226"/>
      <c r="H244" s="227"/>
      <c r="I244" s="278"/>
      <c r="J244" s="228"/>
      <c r="K244" s="227">
        <v>5</v>
      </c>
      <c r="L244" s="278" t="s">
        <v>75</v>
      </c>
      <c r="M244" s="228" t="s">
        <v>68</v>
      </c>
      <c r="N244" s="278">
        <v>6</v>
      </c>
      <c r="O244" s="278" t="s">
        <v>482</v>
      </c>
      <c r="P244" s="227">
        <f t="shared" si="7"/>
        <v>30</v>
      </c>
      <c r="Q244" s="1734"/>
      <c r="R244" s="199"/>
      <c r="S244" s="199"/>
      <c r="T244" s="199"/>
      <c r="U244" s="209"/>
      <c r="V244" s="209"/>
    </row>
    <row r="245" spans="1:22" ht="17.45" customHeight="1">
      <c r="A245" s="1731"/>
      <c r="B245" s="1763"/>
      <c r="C245" s="1764"/>
      <c r="D245" s="223"/>
      <c r="E245" s="224"/>
      <c r="F245" s="200" t="s">
        <v>889</v>
      </c>
      <c r="G245" s="226"/>
      <c r="H245" s="227"/>
      <c r="I245" s="278"/>
      <c r="J245" s="228"/>
      <c r="K245" s="227">
        <v>5</v>
      </c>
      <c r="L245" s="278" t="s">
        <v>75</v>
      </c>
      <c r="M245" s="228" t="s">
        <v>68</v>
      </c>
      <c r="N245" s="278">
        <v>6</v>
      </c>
      <c r="O245" s="278" t="s">
        <v>482</v>
      </c>
      <c r="P245" s="227">
        <f t="shared" si="7"/>
        <v>30</v>
      </c>
      <c r="Q245" s="1734"/>
      <c r="R245" s="199"/>
      <c r="S245" s="199"/>
      <c r="T245" s="199"/>
      <c r="U245" s="209"/>
      <c r="V245" s="209"/>
    </row>
    <row r="246" spans="1:22" ht="17.45" customHeight="1">
      <c r="A246" s="1731"/>
      <c r="B246" s="1763"/>
      <c r="C246" s="1764"/>
      <c r="D246" s="223"/>
      <c r="E246" s="224"/>
      <c r="F246" s="200" t="s">
        <v>569</v>
      </c>
      <c r="G246" s="226"/>
      <c r="H246" s="227"/>
      <c r="I246" s="278"/>
      <c r="J246" s="228"/>
      <c r="K246" s="227">
        <v>5</v>
      </c>
      <c r="L246" s="278" t="s">
        <v>75</v>
      </c>
      <c r="M246" s="228" t="s">
        <v>68</v>
      </c>
      <c r="N246" s="278">
        <v>1</v>
      </c>
      <c r="O246" s="278" t="s">
        <v>482</v>
      </c>
      <c r="P246" s="227">
        <f t="shared" si="7"/>
        <v>5</v>
      </c>
      <c r="Q246" s="1734"/>
      <c r="R246" s="199"/>
      <c r="S246" s="199"/>
      <c r="T246" s="199"/>
      <c r="U246" s="209"/>
      <c r="V246" s="209"/>
    </row>
    <row r="247" spans="1:22" ht="17.45" customHeight="1">
      <c r="A247" s="1731"/>
      <c r="B247" s="1763"/>
      <c r="C247" s="1764"/>
      <c r="D247" s="223"/>
      <c r="E247" s="224"/>
      <c r="F247" s="200" t="s">
        <v>571</v>
      </c>
      <c r="G247" s="226"/>
      <c r="H247" s="227"/>
      <c r="I247" s="278"/>
      <c r="J247" s="228"/>
      <c r="K247" s="227">
        <v>5</v>
      </c>
      <c r="L247" s="278" t="s">
        <v>75</v>
      </c>
      <c r="M247" s="228" t="s">
        <v>68</v>
      </c>
      <c r="N247" s="278">
        <v>1</v>
      </c>
      <c r="O247" s="278" t="s">
        <v>482</v>
      </c>
      <c r="P247" s="227">
        <f t="shared" si="7"/>
        <v>5</v>
      </c>
      <c r="Q247" s="1734"/>
      <c r="R247" s="199"/>
      <c r="S247" s="199"/>
      <c r="T247" s="199"/>
      <c r="U247" s="209"/>
      <c r="V247" s="209"/>
    </row>
    <row r="248" spans="1:22" ht="17.45" customHeight="1">
      <c r="A248" s="1731"/>
      <c r="B248" s="1763"/>
      <c r="C248" s="1764"/>
      <c r="D248" s="223"/>
      <c r="E248" s="287"/>
      <c r="F248" s="200" t="s">
        <v>148</v>
      </c>
      <c r="G248" s="1759" t="s">
        <v>888</v>
      </c>
      <c r="H248" s="1759"/>
      <c r="I248" s="1759"/>
      <c r="J248" s="1759"/>
      <c r="K248" s="1759"/>
      <c r="L248" s="1759"/>
      <c r="M248" s="1759"/>
      <c r="N248" s="1759"/>
      <c r="O248" s="1759"/>
      <c r="P248" s="1759"/>
      <c r="Q248" s="1734"/>
      <c r="R248" s="199"/>
      <c r="S248" s="199"/>
      <c r="T248" s="199"/>
      <c r="U248" s="209"/>
      <c r="V248" s="209"/>
    </row>
    <row r="249" spans="1:22" ht="17.45" customHeight="1">
      <c r="A249" s="1731"/>
      <c r="B249" s="1763"/>
      <c r="C249" s="1764"/>
      <c r="D249" s="223"/>
      <c r="E249" s="287"/>
      <c r="F249" s="200"/>
      <c r="G249" s="769"/>
      <c r="H249" s="769"/>
      <c r="I249" s="769"/>
      <c r="J249" s="769"/>
      <c r="K249" s="769"/>
      <c r="L249" s="769"/>
      <c r="M249" s="769"/>
      <c r="N249" s="769"/>
      <c r="O249" s="769"/>
      <c r="P249" s="769"/>
      <c r="Q249" s="772"/>
      <c r="R249" s="199"/>
      <c r="S249" s="199"/>
      <c r="T249" s="199"/>
      <c r="U249" s="209"/>
      <c r="V249" s="209"/>
    </row>
    <row r="250" spans="1:22" ht="17.45" customHeight="1">
      <c r="A250" s="1731"/>
      <c r="B250" s="1763"/>
      <c r="C250" s="1764"/>
      <c r="D250" s="223">
        <f>SUM(P253:P257)</f>
        <v>240</v>
      </c>
      <c r="E250" s="260">
        <v>0</v>
      </c>
      <c r="F250" s="264" t="s">
        <v>887</v>
      </c>
      <c r="G250" s="769"/>
      <c r="H250" s="769"/>
      <c r="I250" s="769"/>
      <c r="J250" s="769"/>
      <c r="K250" s="769"/>
      <c r="L250" s="769"/>
      <c r="M250" s="769"/>
      <c r="N250" s="769"/>
      <c r="O250" s="769"/>
      <c r="P250" s="769"/>
      <c r="Q250" s="1734" t="s">
        <v>886</v>
      </c>
      <c r="R250" s="199"/>
      <c r="S250" s="199"/>
      <c r="T250" s="199"/>
      <c r="U250" s="209"/>
      <c r="V250" s="209"/>
    </row>
    <row r="251" spans="1:22" ht="17.45" customHeight="1">
      <c r="A251" s="1731"/>
      <c r="B251" s="1763"/>
      <c r="C251" s="1764"/>
      <c r="D251" s="304"/>
      <c r="E251" s="260"/>
      <c r="F251" s="229" t="s">
        <v>885</v>
      </c>
      <c r="G251" s="768"/>
      <c r="H251" s="769"/>
      <c r="I251" s="769"/>
      <c r="J251" s="769"/>
      <c r="K251" s="769"/>
      <c r="L251" s="769"/>
      <c r="M251" s="769"/>
      <c r="N251" s="769"/>
      <c r="O251" s="769"/>
      <c r="P251" s="769"/>
      <c r="Q251" s="1734"/>
      <c r="R251" s="199"/>
      <c r="S251" s="199"/>
      <c r="T251" s="199"/>
      <c r="U251" s="209"/>
      <c r="V251" s="209"/>
    </row>
    <row r="252" spans="1:22" ht="17.45" customHeight="1">
      <c r="A252" s="1731"/>
      <c r="B252" s="1763"/>
      <c r="C252" s="1764"/>
      <c r="D252" s="304"/>
      <c r="E252" s="260"/>
      <c r="F252" s="229" t="s">
        <v>147</v>
      </c>
      <c r="G252" s="768"/>
      <c r="H252" s="769"/>
      <c r="I252" s="769"/>
      <c r="J252" s="769"/>
      <c r="K252" s="769"/>
      <c r="L252" s="769"/>
      <c r="M252" s="769"/>
      <c r="N252" s="769"/>
      <c r="O252" s="769"/>
      <c r="P252" s="769"/>
      <c r="Q252" s="1734"/>
      <c r="R252" s="199"/>
      <c r="S252" s="199"/>
      <c r="T252" s="199"/>
      <c r="U252" s="209"/>
      <c r="V252" s="209"/>
    </row>
    <row r="253" spans="1:22" ht="17.45" customHeight="1">
      <c r="A253" s="1731"/>
      <c r="B253" s="1763"/>
      <c r="C253" s="1764"/>
      <c r="D253" s="304"/>
      <c r="E253" s="260"/>
      <c r="F253" s="229" t="s">
        <v>884</v>
      </c>
      <c r="G253" s="768"/>
      <c r="H253" s="227">
        <v>10</v>
      </c>
      <c r="I253" s="278" t="s">
        <v>75</v>
      </c>
      <c r="J253" s="228" t="s">
        <v>68</v>
      </c>
      <c r="K253" s="278">
        <v>1</v>
      </c>
      <c r="L253" s="278" t="s">
        <v>531</v>
      </c>
      <c r="M253" s="228" t="s">
        <v>68</v>
      </c>
      <c r="N253" s="278">
        <v>3</v>
      </c>
      <c r="O253" s="278" t="s">
        <v>820</v>
      </c>
      <c r="P253" s="227">
        <f>H253*K253*N253</f>
        <v>30</v>
      </c>
      <c r="Q253" s="1734"/>
      <c r="R253" s="199"/>
      <c r="S253" s="199"/>
      <c r="T253" s="199"/>
      <c r="U253" s="209"/>
      <c r="V253" s="209"/>
    </row>
    <row r="254" spans="1:22" ht="17.45" customHeight="1">
      <c r="A254" s="1731"/>
      <c r="B254" s="1763"/>
      <c r="C254" s="1764"/>
      <c r="D254" s="304"/>
      <c r="E254" s="260"/>
      <c r="F254" s="229" t="s">
        <v>578</v>
      </c>
      <c r="G254" s="768"/>
      <c r="H254" s="227">
        <v>10</v>
      </c>
      <c r="I254" s="278" t="s">
        <v>75</v>
      </c>
      <c r="J254" s="228" t="s">
        <v>68</v>
      </c>
      <c r="K254" s="278">
        <v>1</v>
      </c>
      <c r="L254" s="278" t="s">
        <v>531</v>
      </c>
      <c r="M254" s="228" t="s">
        <v>68</v>
      </c>
      <c r="N254" s="278">
        <v>3</v>
      </c>
      <c r="O254" s="278" t="s">
        <v>820</v>
      </c>
      <c r="P254" s="227">
        <f>H254*K254*N254</f>
        <v>30</v>
      </c>
      <c r="Q254" s="1734"/>
      <c r="R254" s="199"/>
      <c r="S254" s="199"/>
      <c r="T254" s="199"/>
      <c r="U254" s="209"/>
      <c r="V254" s="209"/>
    </row>
    <row r="255" spans="1:22" ht="17.45" customHeight="1">
      <c r="A255" s="1731"/>
      <c r="B255" s="1763"/>
      <c r="C255" s="1764"/>
      <c r="D255" s="304"/>
      <c r="E255" s="260"/>
      <c r="F255" s="229" t="s">
        <v>883</v>
      </c>
      <c r="G255" s="768"/>
      <c r="H255" s="227">
        <v>10</v>
      </c>
      <c r="I255" s="228" t="s">
        <v>483</v>
      </c>
      <c r="J255" s="228" t="s">
        <v>68</v>
      </c>
      <c r="K255" s="228">
        <v>4</v>
      </c>
      <c r="L255" s="228" t="s">
        <v>531</v>
      </c>
      <c r="M255" s="228" t="s">
        <v>68</v>
      </c>
      <c r="N255" s="278">
        <v>3</v>
      </c>
      <c r="O255" s="809" t="s">
        <v>820</v>
      </c>
      <c r="P255" s="227">
        <f>H255*K255*N255</f>
        <v>120</v>
      </c>
      <c r="Q255" s="1734"/>
      <c r="R255" s="199"/>
      <c r="S255" s="199"/>
      <c r="T255" s="199"/>
      <c r="U255" s="209"/>
      <c r="V255" s="209"/>
    </row>
    <row r="256" spans="1:22" ht="17.45" customHeight="1">
      <c r="A256" s="1731"/>
      <c r="B256" s="1763"/>
      <c r="C256" s="1764"/>
      <c r="D256" s="304"/>
      <c r="E256" s="260"/>
      <c r="F256" s="229" t="s">
        <v>882</v>
      </c>
      <c r="G256" s="768"/>
      <c r="H256" s="227">
        <v>10</v>
      </c>
      <c r="I256" s="278" t="s">
        <v>75</v>
      </c>
      <c r="J256" s="228" t="s">
        <v>68</v>
      </c>
      <c r="K256" s="278">
        <v>1</v>
      </c>
      <c r="L256" s="278" t="s">
        <v>482</v>
      </c>
      <c r="M256" s="228" t="s">
        <v>68</v>
      </c>
      <c r="N256" s="278">
        <v>3</v>
      </c>
      <c r="O256" s="278" t="s">
        <v>820</v>
      </c>
      <c r="P256" s="227">
        <f>H256*K256*N256</f>
        <v>30</v>
      </c>
      <c r="Q256" s="1734"/>
      <c r="R256" s="199"/>
      <c r="S256" s="199"/>
      <c r="T256" s="199"/>
      <c r="U256" s="209"/>
      <c r="V256" s="209"/>
    </row>
    <row r="257" spans="1:22" ht="17.45" customHeight="1">
      <c r="A257" s="1731"/>
      <c r="B257" s="1763"/>
      <c r="C257" s="1764"/>
      <c r="D257" s="304"/>
      <c r="E257" s="260"/>
      <c r="F257" s="229" t="s">
        <v>881</v>
      </c>
      <c r="G257" s="768"/>
      <c r="H257" s="227">
        <v>10</v>
      </c>
      <c r="I257" s="278" t="s">
        <v>75</v>
      </c>
      <c r="J257" s="228" t="s">
        <v>508</v>
      </c>
      <c r="K257" s="278">
        <v>1</v>
      </c>
      <c r="L257" s="278" t="s">
        <v>482</v>
      </c>
      <c r="M257" s="228" t="s">
        <v>508</v>
      </c>
      <c r="N257" s="278">
        <v>3</v>
      </c>
      <c r="O257" s="278" t="s">
        <v>820</v>
      </c>
      <c r="P257" s="227">
        <f>H257*K257*N257</f>
        <v>30</v>
      </c>
      <c r="Q257" s="1734"/>
      <c r="R257" s="199"/>
      <c r="S257" s="199"/>
      <c r="T257" s="199"/>
      <c r="U257" s="209"/>
      <c r="V257" s="209"/>
    </row>
    <row r="258" spans="1:22" ht="17.45" customHeight="1">
      <c r="A258" s="1731"/>
      <c r="B258" s="1763"/>
      <c r="C258" s="1764"/>
      <c r="D258" s="304"/>
      <c r="E258" s="260"/>
      <c r="F258" s="200" t="s">
        <v>148</v>
      </c>
      <c r="G258" s="1759" t="s">
        <v>880</v>
      </c>
      <c r="H258" s="1759"/>
      <c r="I258" s="1759"/>
      <c r="J258" s="1759"/>
      <c r="K258" s="1759"/>
      <c r="L258" s="1759"/>
      <c r="M258" s="1759"/>
      <c r="N258" s="1759"/>
      <c r="O258" s="1759"/>
      <c r="P258" s="1759"/>
      <c r="Q258" s="1734"/>
      <c r="R258" s="199"/>
      <c r="S258" s="199"/>
      <c r="T258" s="199"/>
      <c r="U258" s="209"/>
      <c r="V258" s="209"/>
    </row>
    <row r="259" spans="1:22" ht="17.45" customHeight="1">
      <c r="A259" s="1731"/>
      <c r="B259" s="1763"/>
      <c r="C259" s="1764"/>
      <c r="D259" s="239">
        <f>SUM(P262:P266)</f>
        <v>120</v>
      </c>
      <c r="E259" s="260">
        <v>0</v>
      </c>
      <c r="F259" s="264" t="s">
        <v>879</v>
      </c>
      <c r="G259" s="810"/>
      <c r="H259" s="769"/>
      <c r="I259" s="769"/>
      <c r="J259" s="769"/>
      <c r="K259" s="769"/>
      <c r="L259" s="769"/>
      <c r="M259" s="769"/>
      <c r="N259" s="769"/>
      <c r="O259" s="769"/>
      <c r="P259" s="769"/>
      <c r="Q259" s="1734" t="s">
        <v>878</v>
      </c>
      <c r="R259" s="199"/>
      <c r="S259" s="199"/>
      <c r="T259" s="199"/>
      <c r="U259" s="209"/>
      <c r="V259" s="209"/>
    </row>
    <row r="260" spans="1:22" ht="17.45" customHeight="1">
      <c r="A260" s="1731"/>
      <c r="B260" s="1763"/>
      <c r="C260" s="1764"/>
      <c r="D260" s="201"/>
      <c r="E260" s="260"/>
      <c r="F260" s="229" t="s">
        <v>877</v>
      </c>
      <c r="G260" s="768"/>
      <c r="H260" s="769"/>
      <c r="I260" s="769"/>
      <c r="J260" s="769"/>
      <c r="K260" s="769"/>
      <c r="L260" s="769"/>
      <c r="M260" s="769"/>
      <c r="N260" s="769"/>
      <c r="O260" s="769"/>
      <c r="P260" s="769"/>
      <c r="Q260" s="1734"/>
      <c r="R260" s="199"/>
      <c r="S260" s="199"/>
      <c r="T260" s="199"/>
      <c r="U260" s="209"/>
      <c r="V260" s="209"/>
    </row>
    <row r="261" spans="1:22" ht="17.45" customHeight="1">
      <c r="A261" s="1731"/>
      <c r="B261" s="1763"/>
      <c r="C261" s="1764"/>
      <c r="D261" s="201"/>
      <c r="E261" s="260"/>
      <c r="F261" s="229" t="s">
        <v>147</v>
      </c>
      <c r="G261" s="782" t="s">
        <v>456</v>
      </c>
      <c r="H261" s="782"/>
      <c r="I261" s="782"/>
      <c r="J261" s="782"/>
      <c r="K261" s="782"/>
      <c r="L261" s="782"/>
      <c r="M261" s="782"/>
      <c r="N261" s="782"/>
      <c r="O261" s="782"/>
      <c r="P261" s="782"/>
      <c r="Q261" s="1734"/>
      <c r="R261" s="199"/>
      <c r="S261" s="199"/>
      <c r="T261" s="199"/>
      <c r="U261" s="209"/>
      <c r="V261" s="209"/>
    </row>
    <row r="262" spans="1:22" ht="17.45" customHeight="1">
      <c r="A262" s="1731"/>
      <c r="B262" s="1763"/>
      <c r="C262" s="1764"/>
      <c r="D262" s="201"/>
      <c r="E262" s="260"/>
      <c r="F262" s="200" t="s">
        <v>876</v>
      </c>
      <c r="G262" s="226"/>
      <c r="H262" s="296"/>
      <c r="I262" s="278"/>
      <c r="J262" s="228"/>
      <c r="K262" s="227">
        <v>10</v>
      </c>
      <c r="L262" s="278" t="s">
        <v>75</v>
      </c>
      <c r="M262" s="228" t="s">
        <v>68</v>
      </c>
      <c r="N262" s="278">
        <v>1</v>
      </c>
      <c r="O262" s="278" t="s">
        <v>482</v>
      </c>
      <c r="P262" s="227">
        <f>K262*N262</f>
        <v>10</v>
      </c>
      <c r="Q262" s="1734"/>
      <c r="R262" s="199"/>
      <c r="S262" s="199"/>
      <c r="T262" s="199"/>
      <c r="U262" s="209"/>
      <c r="V262" s="209"/>
    </row>
    <row r="263" spans="1:22" ht="17.45" customHeight="1">
      <c r="A263" s="1731"/>
      <c r="B263" s="1763"/>
      <c r="C263" s="1764"/>
      <c r="D263" s="201"/>
      <c r="E263" s="260"/>
      <c r="F263" s="200" t="s">
        <v>578</v>
      </c>
      <c r="G263" s="226"/>
      <c r="H263" s="296"/>
      <c r="I263" s="278"/>
      <c r="J263" s="228"/>
      <c r="K263" s="227">
        <v>10</v>
      </c>
      <c r="L263" s="278" t="s">
        <v>75</v>
      </c>
      <c r="M263" s="228" t="s">
        <v>68</v>
      </c>
      <c r="N263" s="278">
        <v>1</v>
      </c>
      <c r="O263" s="278" t="s">
        <v>482</v>
      </c>
      <c r="P263" s="227">
        <f>K263*N263</f>
        <v>10</v>
      </c>
      <c r="Q263" s="1734"/>
      <c r="R263" s="199"/>
      <c r="S263" s="199"/>
      <c r="T263" s="199"/>
      <c r="U263" s="209"/>
      <c r="V263" s="209"/>
    </row>
    <row r="264" spans="1:22" ht="17.45" customHeight="1">
      <c r="A264" s="1731"/>
      <c r="B264" s="1763"/>
      <c r="C264" s="1764"/>
      <c r="D264" s="201"/>
      <c r="E264" s="260"/>
      <c r="F264" s="229" t="s">
        <v>875</v>
      </c>
      <c r="G264" s="226"/>
      <c r="H264" s="296"/>
      <c r="I264" s="278"/>
      <c r="J264" s="228"/>
      <c r="K264" s="227">
        <v>10</v>
      </c>
      <c r="L264" s="278" t="s">
        <v>75</v>
      </c>
      <c r="M264" s="228" t="s">
        <v>68</v>
      </c>
      <c r="N264" s="278">
        <v>8</v>
      </c>
      <c r="O264" s="278" t="s">
        <v>482</v>
      </c>
      <c r="P264" s="227">
        <f>K264*N264</f>
        <v>80</v>
      </c>
      <c r="Q264" s="1734"/>
      <c r="R264" s="199"/>
      <c r="S264" s="199"/>
      <c r="T264" s="199"/>
      <c r="U264" s="209"/>
      <c r="V264" s="209"/>
    </row>
    <row r="265" spans="1:22" ht="17.45" customHeight="1">
      <c r="A265" s="1731"/>
      <c r="B265" s="1763"/>
      <c r="C265" s="1764"/>
      <c r="D265" s="201"/>
      <c r="E265" s="260"/>
      <c r="F265" s="200" t="s">
        <v>569</v>
      </c>
      <c r="G265" s="226"/>
      <c r="H265" s="296"/>
      <c r="I265" s="278"/>
      <c r="J265" s="228"/>
      <c r="K265" s="227">
        <v>10</v>
      </c>
      <c r="L265" s="278" t="s">
        <v>75</v>
      </c>
      <c r="M265" s="228" t="s">
        <v>68</v>
      </c>
      <c r="N265" s="278">
        <v>1</v>
      </c>
      <c r="O265" s="278" t="s">
        <v>482</v>
      </c>
      <c r="P265" s="227">
        <f>K265*N265</f>
        <v>10</v>
      </c>
      <c r="Q265" s="1734"/>
      <c r="R265" s="199"/>
      <c r="S265" s="199"/>
      <c r="T265" s="199"/>
      <c r="U265" s="209"/>
      <c r="V265" s="209"/>
    </row>
    <row r="266" spans="1:22" ht="17.45" customHeight="1">
      <c r="A266" s="1731"/>
      <c r="B266" s="1763"/>
      <c r="C266" s="1764"/>
      <c r="D266" s="201"/>
      <c r="E266" s="260"/>
      <c r="F266" s="200" t="s">
        <v>571</v>
      </c>
      <c r="G266" s="226"/>
      <c r="H266" s="296"/>
      <c r="I266" s="278"/>
      <c r="J266" s="228"/>
      <c r="K266" s="227">
        <v>10</v>
      </c>
      <c r="L266" s="278" t="s">
        <v>75</v>
      </c>
      <c r="M266" s="228" t="s">
        <v>68</v>
      </c>
      <c r="N266" s="278">
        <v>1</v>
      </c>
      <c r="O266" s="278" t="s">
        <v>482</v>
      </c>
      <c r="P266" s="227">
        <f>K266*N266</f>
        <v>10</v>
      </c>
      <c r="Q266" s="1734"/>
      <c r="R266" s="199"/>
      <c r="S266" s="199"/>
      <c r="T266" s="199"/>
      <c r="U266" s="209"/>
      <c r="V266" s="209"/>
    </row>
    <row r="267" spans="1:22" ht="17.45" customHeight="1">
      <c r="A267" s="1732"/>
      <c r="B267" s="1765"/>
      <c r="C267" s="1766"/>
      <c r="D267" s="267"/>
      <c r="E267" s="268"/>
      <c r="F267" s="242" t="s">
        <v>148</v>
      </c>
      <c r="G267" s="1798" t="s">
        <v>874</v>
      </c>
      <c r="H267" s="1798"/>
      <c r="I267" s="1798"/>
      <c r="J267" s="1798"/>
      <c r="K267" s="1798"/>
      <c r="L267" s="1798"/>
      <c r="M267" s="1798"/>
      <c r="N267" s="1798"/>
      <c r="O267" s="1798"/>
      <c r="P267" s="1798"/>
      <c r="Q267" s="1735"/>
      <c r="R267" s="199"/>
      <c r="S267" s="199"/>
      <c r="T267" s="199"/>
      <c r="U267" s="209"/>
      <c r="V267" s="209"/>
    </row>
    <row r="268" spans="1:22" s="80" customFormat="1" ht="17.45" customHeight="1">
      <c r="A268" s="1809" t="s">
        <v>462</v>
      </c>
      <c r="B268" s="1810"/>
      <c r="C268" s="1811"/>
      <c r="D268" s="398">
        <f>SUM(D269:D387)</f>
        <v>79105</v>
      </c>
      <c r="E268" s="342">
        <f>SUM(E269:E387)+1</f>
        <v>140725.4</v>
      </c>
      <c r="F268" s="779"/>
      <c r="G268" s="779"/>
      <c r="H268" s="779"/>
      <c r="I268" s="779"/>
      <c r="J268" s="779"/>
      <c r="K268" s="779"/>
      <c r="L268" s="779"/>
      <c r="M268" s="779"/>
      <c r="N268" s="779"/>
      <c r="O268" s="779"/>
      <c r="P268" s="343"/>
      <c r="Q268" s="344"/>
      <c r="R268" s="216"/>
      <c r="S268" s="216"/>
      <c r="T268" s="216"/>
      <c r="U268" s="215"/>
      <c r="V268" s="215"/>
    </row>
    <row r="269" spans="1:22" ht="17.45" customHeight="1">
      <c r="A269" s="1742" t="s">
        <v>873</v>
      </c>
      <c r="B269" s="1751" t="s">
        <v>872</v>
      </c>
      <c r="C269" s="1752"/>
      <c r="D269" s="230">
        <f>SUM(P272:P281)</f>
        <v>28812</v>
      </c>
      <c r="E269" s="286">
        <v>56580</v>
      </c>
      <c r="F269" s="206" t="s">
        <v>871</v>
      </c>
      <c r="G269" s="283"/>
      <c r="H269" s="236"/>
      <c r="I269" s="234"/>
      <c r="J269" s="235"/>
      <c r="K269" s="234"/>
      <c r="L269" s="234"/>
      <c r="M269" s="235"/>
      <c r="N269" s="234"/>
      <c r="O269" s="234"/>
      <c r="P269" s="236"/>
      <c r="Q269" s="1733" t="s">
        <v>870</v>
      </c>
      <c r="S269" s="199">
        <v>4718750</v>
      </c>
      <c r="T269" s="199">
        <v>4718750</v>
      </c>
      <c r="U269" s="209" t="s">
        <v>852</v>
      </c>
      <c r="V269" s="209"/>
    </row>
    <row r="270" spans="1:22" ht="17.45" customHeight="1">
      <c r="A270" s="1743"/>
      <c r="B270" s="1727"/>
      <c r="C270" s="1728"/>
      <c r="D270" s="223"/>
      <c r="E270" s="278"/>
      <c r="F270" s="229" t="s">
        <v>711</v>
      </c>
      <c r="G270" s="768"/>
      <c r="H270" s="227"/>
      <c r="I270" s="278"/>
      <c r="J270" s="228"/>
      <c r="K270" s="278"/>
      <c r="L270" s="278"/>
      <c r="M270" s="228"/>
      <c r="N270" s="278"/>
      <c r="O270" s="278"/>
      <c r="P270" s="227"/>
      <c r="Q270" s="1734"/>
      <c r="R270" s="199"/>
      <c r="S270" s="199"/>
      <c r="T270" s="199"/>
      <c r="U270" s="209"/>
      <c r="V270" s="209"/>
    </row>
    <row r="271" spans="1:22" ht="17.45" customHeight="1">
      <c r="A271" s="1743"/>
      <c r="B271" s="1727"/>
      <c r="C271" s="1728"/>
      <c r="D271" s="223"/>
      <c r="E271" s="278"/>
      <c r="F271" s="229" t="s">
        <v>500</v>
      </c>
      <c r="G271" s="768"/>
      <c r="H271" s="227"/>
      <c r="I271" s="278"/>
      <c r="J271" s="228"/>
      <c r="K271" s="278"/>
      <c r="L271" s="278"/>
      <c r="M271" s="228"/>
      <c r="N271" s="278"/>
      <c r="O271" s="278"/>
      <c r="P271" s="227"/>
      <c r="Q271" s="1734"/>
      <c r="R271" s="199"/>
      <c r="S271" s="199"/>
      <c r="T271" s="199"/>
      <c r="U271" s="209"/>
      <c r="V271" s="209"/>
    </row>
    <row r="272" spans="1:22" ht="17.45" customHeight="1">
      <c r="A272" s="1743"/>
      <c r="B272" s="1727"/>
      <c r="C272" s="1728"/>
      <c r="D272" s="223"/>
      <c r="E272" s="278"/>
      <c r="F272" s="281" t="s">
        <v>869</v>
      </c>
      <c r="G272" s="284"/>
      <c r="H272" s="227">
        <v>45</v>
      </c>
      <c r="I272" s="278" t="s">
        <v>75</v>
      </c>
      <c r="J272" s="228" t="s">
        <v>68</v>
      </c>
      <c r="K272" s="278">
        <v>7</v>
      </c>
      <c r="L272" s="278" t="s">
        <v>74</v>
      </c>
      <c r="M272" s="228" t="s">
        <v>68</v>
      </c>
      <c r="N272" s="278">
        <v>12</v>
      </c>
      <c r="O272" s="278" t="s">
        <v>145</v>
      </c>
      <c r="P272" s="227">
        <f t="shared" ref="P272:P281" si="8">H272*K272*N272</f>
        <v>3780</v>
      </c>
      <c r="Q272" s="1734"/>
      <c r="R272" s="199"/>
      <c r="S272" s="199"/>
      <c r="T272" s="199"/>
      <c r="U272" s="209"/>
      <c r="V272" s="209"/>
    </row>
    <row r="273" spans="1:22" ht="17.45" customHeight="1">
      <c r="A273" s="1743"/>
      <c r="B273" s="1727"/>
      <c r="C273" s="1728"/>
      <c r="D273" s="223"/>
      <c r="E273" s="278"/>
      <c r="F273" s="281" t="s">
        <v>868</v>
      </c>
      <c r="G273" s="284"/>
      <c r="H273" s="227">
        <v>8</v>
      </c>
      <c r="I273" s="278" t="s">
        <v>75</v>
      </c>
      <c r="J273" s="228" t="s">
        <v>68</v>
      </c>
      <c r="K273" s="278">
        <v>7</v>
      </c>
      <c r="L273" s="278" t="s">
        <v>74</v>
      </c>
      <c r="M273" s="228" t="s">
        <v>68</v>
      </c>
      <c r="N273" s="278">
        <v>12</v>
      </c>
      <c r="O273" s="278" t="s">
        <v>145</v>
      </c>
      <c r="P273" s="227">
        <f t="shared" si="8"/>
        <v>672</v>
      </c>
      <c r="Q273" s="1734"/>
      <c r="R273" s="199"/>
      <c r="S273" s="199"/>
      <c r="T273" s="199"/>
      <c r="U273" s="209"/>
      <c r="V273" s="209"/>
    </row>
    <row r="274" spans="1:22" ht="17.45" customHeight="1">
      <c r="A274" s="1743"/>
      <c r="B274" s="1727"/>
      <c r="C274" s="1728"/>
      <c r="D274" s="223"/>
      <c r="E274" s="278"/>
      <c r="F274" s="285" t="s">
        <v>146</v>
      </c>
      <c r="G274" s="284"/>
      <c r="H274" s="227">
        <v>30</v>
      </c>
      <c r="I274" s="278" t="s">
        <v>75</v>
      </c>
      <c r="J274" s="228" t="s">
        <v>68</v>
      </c>
      <c r="K274" s="278">
        <v>7</v>
      </c>
      <c r="L274" s="278" t="s">
        <v>74</v>
      </c>
      <c r="M274" s="228" t="s">
        <v>68</v>
      </c>
      <c r="N274" s="278">
        <v>12</v>
      </c>
      <c r="O274" s="278" t="s">
        <v>145</v>
      </c>
      <c r="P274" s="227">
        <f t="shared" si="8"/>
        <v>2520</v>
      </c>
      <c r="Q274" s="1734"/>
      <c r="R274" s="199"/>
      <c r="S274" s="199"/>
      <c r="T274" s="199"/>
      <c r="U274" s="209"/>
      <c r="V274" s="209"/>
    </row>
    <row r="275" spans="1:22" ht="17.45" customHeight="1">
      <c r="A275" s="1743"/>
      <c r="B275" s="1727"/>
      <c r="C275" s="1728"/>
      <c r="D275" s="223"/>
      <c r="E275" s="278"/>
      <c r="F275" s="281" t="s">
        <v>867</v>
      </c>
      <c r="G275" s="284"/>
      <c r="H275" s="227">
        <v>50</v>
      </c>
      <c r="I275" s="278" t="s">
        <v>75</v>
      </c>
      <c r="J275" s="228" t="s">
        <v>68</v>
      </c>
      <c r="K275" s="278">
        <v>7</v>
      </c>
      <c r="L275" s="278" t="s">
        <v>74</v>
      </c>
      <c r="M275" s="228" t="s">
        <v>68</v>
      </c>
      <c r="N275" s="278">
        <v>12</v>
      </c>
      <c r="O275" s="278" t="s">
        <v>145</v>
      </c>
      <c r="P275" s="227">
        <f t="shared" si="8"/>
        <v>4200</v>
      </c>
      <c r="Q275" s="1734"/>
      <c r="R275" s="199"/>
      <c r="S275" s="199"/>
      <c r="T275" s="199"/>
      <c r="U275" s="209"/>
      <c r="V275" s="209"/>
    </row>
    <row r="276" spans="1:22" ht="17.45" customHeight="1">
      <c r="A276" s="1743"/>
      <c r="B276" s="1727"/>
      <c r="C276" s="1728"/>
      <c r="D276" s="223"/>
      <c r="E276" s="278"/>
      <c r="F276" s="281" t="s">
        <v>866</v>
      </c>
      <c r="G276" s="284"/>
      <c r="H276" s="227">
        <v>8</v>
      </c>
      <c r="I276" s="278" t="s">
        <v>75</v>
      </c>
      <c r="J276" s="228" t="s">
        <v>68</v>
      </c>
      <c r="K276" s="278">
        <v>7</v>
      </c>
      <c r="L276" s="278" t="s">
        <v>74</v>
      </c>
      <c r="M276" s="228" t="s">
        <v>68</v>
      </c>
      <c r="N276" s="278">
        <v>12</v>
      </c>
      <c r="O276" s="278" t="s">
        <v>145</v>
      </c>
      <c r="P276" s="227">
        <f t="shared" si="8"/>
        <v>672</v>
      </c>
      <c r="Q276" s="1734"/>
      <c r="R276" s="199"/>
      <c r="S276" s="199"/>
      <c r="T276" s="199"/>
      <c r="U276" s="209"/>
      <c r="V276" s="209"/>
    </row>
    <row r="277" spans="1:22" ht="17.45" customHeight="1">
      <c r="A277" s="1743"/>
      <c r="B277" s="1727"/>
      <c r="C277" s="1728"/>
      <c r="D277" s="223"/>
      <c r="E277" s="278"/>
      <c r="F277" s="281" t="s">
        <v>865</v>
      </c>
      <c r="G277" s="284"/>
      <c r="H277" s="227">
        <v>40</v>
      </c>
      <c r="I277" s="278" t="s">
        <v>75</v>
      </c>
      <c r="J277" s="228" t="s">
        <v>68</v>
      </c>
      <c r="K277" s="278">
        <v>7</v>
      </c>
      <c r="L277" s="278" t="s">
        <v>74</v>
      </c>
      <c r="M277" s="228" t="s">
        <v>68</v>
      </c>
      <c r="N277" s="278">
        <v>12</v>
      </c>
      <c r="O277" s="278" t="s">
        <v>145</v>
      </c>
      <c r="P277" s="227">
        <f t="shared" si="8"/>
        <v>3360</v>
      </c>
      <c r="Q277" s="1734"/>
      <c r="R277" s="199"/>
      <c r="S277" s="199"/>
      <c r="T277" s="199"/>
      <c r="U277" s="209"/>
      <c r="V277" s="209"/>
    </row>
    <row r="278" spans="1:22" ht="17.45" customHeight="1">
      <c r="A278" s="1743"/>
      <c r="B278" s="1727"/>
      <c r="C278" s="1728"/>
      <c r="D278" s="223"/>
      <c r="E278" s="278"/>
      <c r="F278" s="281" t="s">
        <v>864</v>
      </c>
      <c r="G278" s="284"/>
      <c r="H278" s="227">
        <v>15</v>
      </c>
      <c r="I278" s="278" t="s">
        <v>75</v>
      </c>
      <c r="J278" s="228" t="s">
        <v>68</v>
      </c>
      <c r="K278" s="278">
        <v>7</v>
      </c>
      <c r="L278" s="278" t="s">
        <v>74</v>
      </c>
      <c r="M278" s="228" t="s">
        <v>68</v>
      </c>
      <c r="N278" s="278">
        <v>12</v>
      </c>
      <c r="O278" s="278" t="s">
        <v>145</v>
      </c>
      <c r="P278" s="227">
        <f t="shared" si="8"/>
        <v>1260</v>
      </c>
      <c r="Q278" s="1734"/>
      <c r="R278" s="199"/>
      <c r="S278" s="199"/>
      <c r="T278" s="199"/>
      <c r="U278" s="209"/>
      <c r="V278" s="209"/>
    </row>
    <row r="279" spans="1:22" ht="17.45" customHeight="1">
      <c r="A279" s="1743"/>
      <c r="B279" s="1727"/>
      <c r="C279" s="1728"/>
      <c r="D279" s="223"/>
      <c r="E279" s="278"/>
      <c r="F279" s="281" t="s">
        <v>863</v>
      </c>
      <c r="G279" s="284"/>
      <c r="H279" s="227">
        <v>70</v>
      </c>
      <c r="I279" s="278" t="s">
        <v>75</v>
      </c>
      <c r="J279" s="228" t="s">
        <v>68</v>
      </c>
      <c r="K279" s="278">
        <v>7</v>
      </c>
      <c r="L279" s="278" t="s">
        <v>74</v>
      </c>
      <c r="M279" s="228" t="s">
        <v>68</v>
      </c>
      <c r="N279" s="278">
        <v>12</v>
      </c>
      <c r="O279" s="278" t="s">
        <v>145</v>
      </c>
      <c r="P279" s="227">
        <f t="shared" si="8"/>
        <v>5880</v>
      </c>
      <c r="Q279" s="1734"/>
      <c r="R279" s="199"/>
      <c r="S279" s="199"/>
      <c r="T279" s="199"/>
      <c r="U279" s="209"/>
      <c r="V279" s="209"/>
    </row>
    <row r="280" spans="1:22" ht="17.45" customHeight="1">
      <c r="A280" s="1743"/>
      <c r="B280" s="1727"/>
      <c r="C280" s="1728"/>
      <c r="D280" s="223"/>
      <c r="E280" s="278"/>
      <c r="F280" s="281" t="s">
        <v>862</v>
      </c>
      <c r="G280" s="284"/>
      <c r="H280" s="227">
        <v>65</v>
      </c>
      <c r="I280" s="278" t="s">
        <v>75</v>
      </c>
      <c r="J280" s="228" t="s">
        <v>68</v>
      </c>
      <c r="K280" s="278">
        <v>7</v>
      </c>
      <c r="L280" s="278" t="s">
        <v>74</v>
      </c>
      <c r="M280" s="228" t="s">
        <v>68</v>
      </c>
      <c r="N280" s="278">
        <v>12</v>
      </c>
      <c r="O280" s="278" t="s">
        <v>145</v>
      </c>
      <c r="P280" s="227">
        <f t="shared" si="8"/>
        <v>5460</v>
      </c>
      <c r="Q280" s="1734"/>
      <c r="R280" s="199"/>
      <c r="S280" s="199"/>
      <c r="T280" s="199"/>
      <c r="U280" s="209"/>
      <c r="V280" s="209"/>
    </row>
    <row r="281" spans="1:22" ht="17.45" customHeight="1">
      <c r="A281" s="1743"/>
      <c r="B281" s="1727"/>
      <c r="C281" s="1728"/>
      <c r="D281" s="223"/>
      <c r="E281" s="278"/>
      <c r="F281" s="281" t="s">
        <v>861</v>
      </c>
      <c r="G281" s="284"/>
      <c r="H281" s="227">
        <v>12</v>
      </c>
      <c r="I281" s="278" t="s">
        <v>75</v>
      </c>
      <c r="J281" s="228" t="s">
        <v>68</v>
      </c>
      <c r="K281" s="278">
        <v>7</v>
      </c>
      <c r="L281" s="278" t="s">
        <v>74</v>
      </c>
      <c r="M281" s="228" t="s">
        <v>68</v>
      </c>
      <c r="N281" s="278">
        <v>12</v>
      </c>
      <c r="O281" s="278" t="s">
        <v>145</v>
      </c>
      <c r="P281" s="227">
        <f t="shared" si="8"/>
        <v>1008</v>
      </c>
      <c r="Q281" s="1734"/>
      <c r="R281" s="199"/>
      <c r="S281" s="199"/>
      <c r="T281" s="199"/>
      <c r="U281" s="209"/>
      <c r="V281" s="209"/>
    </row>
    <row r="282" spans="1:22" ht="17.45" customHeight="1">
      <c r="A282" s="1743"/>
      <c r="B282" s="1727"/>
      <c r="C282" s="1728"/>
      <c r="D282" s="223"/>
      <c r="E282" s="278"/>
      <c r="F282" s="229" t="s">
        <v>505</v>
      </c>
      <c r="G282" s="1759" t="s">
        <v>860</v>
      </c>
      <c r="H282" s="1759"/>
      <c r="I282" s="1759"/>
      <c r="J282" s="1759"/>
      <c r="K282" s="1759"/>
      <c r="L282" s="1759"/>
      <c r="M282" s="1759"/>
      <c r="N282" s="1759"/>
      <c r="O282" s="1759"/>
      <c r="P282" s="1759"/>
      <c r="Q282" s="1734"/>
      <c r="R282" s="199"/>
      <c r="S282" s="199"/>
      <c r="T282" s="199"/>
      <c r="U282" s="209"/>
      <c r="V282" s="209"/>
    </row>
    <row r="283" spans="1:22" ht="17.45" customHeight="1">
      <c r="A283" s="1743"/>
      <c r="B283" s="1729"/>
      <c r="C283" s="1730"/>
      <c r="D283" s="250"/>
      <c r="E283" s="273"/>
      <c r="F283" s="269"/>
      <c r="G283" s="1798"/>
      <c r="H283" s="1798"/>
      <c r="I283" s="1798"/>
      <c r="J283" s="1798"/>
      <c r="K283" s="1798"/>
      <c r="L283" s="1798"/>
      <c r="M283" s="1798"/>
      <c r="N283" s="1798"/>
      <c r="O283" s="1798"/>
      <c r="P283" s="1798"/>
      <c r="Q283" s="1735"/>
      <c r="R283" s="199"/>
      <c r="S283" s="199"/>
      <c r="T283" s="199"/>
      <c r="U283" s="209"/>
      <c r="V283" s="209"/>
    </row>
    <row r="284" spans="1:22" ht="17.45" customHeight="1">
      <c r="A284" s="1743"/>
      <c r="B284" s="1786" t="s">
        <v>257</v>
      </c>
      <c r="C284" s="1787"/>
      <c r="D284" s="230">
        <f>SUM(P287:P292)</f>
        <v>12516</v>
      </c>
      <c r="E284" s="286">
        <v>32440</v>
      </c>
      <c r="F284" s="258" t="s">
        <v>859</v>
      </c>
      <c r="G284" s="283"/>
      <c r="H284" s="236"/>
      <c r="I284" s="234"/>
      <c r="J284" s="236"/>
      <c r="K284" s="234"/>
      <c r="L284" s="234"/>
      <c r="M284" s="235"/>
      <c r="N284" s="234"/>
      <c r="O284" s="234"/>
      <c r="P284" s="236"/>
      <c r="Q284" s="771"/>
      <c r="S284" s="199">
        <v>2675000</v>
      </c>
      <c r="T284" s="199">
        <v>2675000</v>
      </c>
      <c r="U284" s="209" t="s">
        <v>852</v>
      </c>
      <c r="V284" s="209"/>
    </row>
    <row r="285" spans="1:22" ht="17.45" customHeight="1">
      <c r="A285" s="1743"/>
      <c r="B285" s="1788"/>
      <c r="C285" s="1789"/>
      <c r="D285" s="223"/>
      <c r="E285" s="287"/>
      <c r="F285" s="229" t="s">
        <v>711</v>
      </c>
      <c r="G285" s="768"/>
      <c r="H285" s="227"/>
      <c r="I285" s="278"/>
      <c r="J285" s="228"/>
      <c r="K285" s="278"/>
      <c r="L285" s="278"/>
      <c r="M285" s="228"/>
      <c r="N285" s="278"/>
      <c r="O285" s="278"/>
      <c r="P285" s="227"/>
      <c r="Q285" s="772"/>
      <c r="R285" s="199"/>
      <c r="S285" s="199"/>
      <c r="T285" s="199"/>
      <c r="U285" s="209"/>
      <c r="V285" s="209"/>
    </row>
    <row r="286" spans="1:22" ht="17.45" customHeight="1">
      <c r="A286" s="1743"/>
      <c r="B286" s="1788"/>
      <c r="C286" s="1789"/>
      <c r="D286" s="223"/>
      <c r="E286" s="287"/>
      <c r="F286" s="229" t="s">
        <v>500</v>
      </c>
      <c r="G286" s="768"/>
      <c r="H286" s="227"/>
      <c r="I286" s="278"/>
      <c r="J286" s="228"/>
      <c r="K286" s="278"/>
      <c r="L286" s="278"/>
      <c r="M286" s="228"/>
      <c r="N286" s="278"/>
      <c r="O286" s="278"/>
      <c r="P286" s="227"/>
      <c r="Q286" s="1734" t="s">
        <v>300</v>
      </c>
      <c r="R286" s="199"/>
      <c r="S286" s="199"/>
      <c r="T286" s="199"/>
      <c r="U286" s="209"/>
      <c r="V286" s="209"/>
    </row>
    <row r="287" spans="1:22" ht="17.45" customHeight="1">
      <c r="A287" s="1743"/>
      <c r="B287" s="1788"/>
      <c r="C287" s="1789"/>
      <c r="D287" s="223"/>
      <c r="E287" s="287"/>
      <c r="F287" s="285" t="s">
        <v>858</v>
      </c>
      <c r="G287" s="284"/>
      <c r="H287" s="288">
        <v>25</v>
      </c>
      <c r="I287" s="289" t="s">
        <v>75</v>
      </c>
      <c r="J287" s="290" t="s">
        <v>68</v>
      </c>
      <c r="K287" s="289">
        <v>7</v>
      </c>
      <c r="L287" s="289" t="s">
        <v>74</v>
      </c>
      <c r="M287" s="290" t="s">
        <v>68</v>
      </c>
      <c r="N287" s="289">
        <v>12</v>
      </c>
      <c r="O287" s="289" t="s">
        <v>145</v>
      </c>
      <c r="P287" s="227">
        <f t="shared" ref="P287:P292" si="9">H287*K287*N287</f>
        <v>2100</v>
      </c>
      <c r="Q287" s="1734"/>
      <c r="R287" s="199"/>
      <c r="S287" s="199"/>
      <c r="T287" s="199"/>
      <c r="U287" s="209"/>
      <c r="V287" s="209"/>
    </row>
    <row r="288" spans="1:22" ht="17.45" customHeight="1">
      <c r="A288" s="1743"/>
      <c r="B288" s="1788"/>
      <c r="C288" s="1789"/>
      <c r="D288" s="223"/>
      <c r="E288" s="287"/>
      <c r="F288" s="1920" t="s">
        <v>857</v>
      </c>
      <c r="G288" s="1921"/>
      <c r="H288" s="288">
        <v>43</v>
      </c>
      <c r="I288" s="289" t="s">
        <v>75</v>
      </c>
      <c r="J288" s="290" t="s">
        <v>68</v>
      </c>
      <c r="K288" s="289">
        <v>7</v>
      </c>
      <c r="L288" s="289" t="s">
        <v>74</v>
      </c>
      <c r="M288" s="290" t="s">
        <v>68</v>
      </c>
      <c r="N288" s="289">
        <v>12</v>
      </c>
      <c r="O288" s="289" t="s">
        <v>145</v>
      </c>
      <c r="P288" s="227">
        <f t="shared" si="9"/>
        <v>3612</v>
      </c>
      <c r="Q288" s="1734"/>
      <c r="R288" s="199"/>
      <c r="S288" s="199"/>
      <c r="T288" s="199"/>
      <c r="U288" s="209"/>
      <c r="V288" s="209"/>
    </row>
    <row r="289" spans="1:22" ht="17.45" customHeight="1">
      <c r="A289" s="1743"/>
      <c r="B289" s="1788"/>
      <c r="C289" s="1789"/>
      <c r="D289" s="223"/>
      <c r="E289" s="287"/>
      <c r="F289" s="1920" t="s">
        <v>186</v>
      </c>
      <c r="G289" s="1921"/>
      <c r="H289" s="288">
        <v>30</v>
      </c>
      <c r="I289" s="289" t="s">
        <v>75</v>
      </c>
      <c r="J289" s="290" t="s">
        <v>68</v>
      </c>
      <c r="K289" s="289">
        <v>7</v>
      </c>
      <c r="L289" s="289" t="s">
        <v>74</v>
      </c>
      <c r="M289" s="290" t="s">
        <v>68</v>
      </c>
      <c r="N289" s="289">
        <v>12</v>
      </c>
      <c r="O289" s="289" t="s">
        <v>145</v>
      </c>
      <c r="P289" s="227">
        <f t="shared" si="9"/>
        <v>2520</v>
      </c>
      <c r="Q289" s="1734"/>
      <c r="R289" s="199"/>
      <c r="S289" s="199"/>
      <c r="T289" s="199"/>
      <c r="U289" s="209"/>
      <c r="V289" s="209"/>
    </row>
    <row r="290" spans="1:22" ht="17.45" customHeight="1">
      <c r="A290" s="1743"/>
      <c r="B290" s="1788"/>
      <c r="C290" s="1789"/>
      <c r="D290" s="223"/>
      <c r="E290" s="287"/>
      <c r="F290" s="281" t="s">
        <v>856</v>
      </c>
      <c r="G290" s="284"/>
      <c r="H290" s="288">
        <v>40</v>
      </c>
      <c r="I290" s="289" t="s">
        <v>75</v>
      </c>
      <c r="J290" s="290" t="s">
        <v>68</v>
      </c>
      <c r="K290" s="289">
        <v>7</v>
      </c>
      <c r="L290" s="289" t="s">
        <v>74</v>
      </c>
      <c r="M290" s="290" t="s">
        <v>68</v>
      </c>
      <c r="N290" s="289">
        <v>12</v>
      </c>
      <c r="O290" s="289" t="s">
        <v>145</v>
      </c>
      <c r="P290" s="227">
        <f t="shared" si="9"/>
        <v>3360</v>
      </c>
      <c r="Q290" s="1734"/>
      <c r="R290" s="199"/>
      <c r="S290" s="199"/>
      <c r="T290" s="199"/>
      <c r="U290" s="209"/>
      <c r="V290" s="209"/>
    </row>
    <row r="291" spans="1:22" ht="17.45" customHeight="1">
      <c r="A291" s="1743"/>
      <c r="B291" s="1788"/>
      <c r="C291" s="1789"/>
      <c r="D291" s="223"/>
      <c r="E291" s="287"/>
      <c r="F291" s="281" t="s">
        <v>855</v>
      </c>
      <c r="G291" s="284"/>
      <c r="H291" s="288">
        <v>6</v>
      </c>
      <c r="I291" s="289" t="s">
        <v>75</v>
      </c>
      <c r="J291" s="290" t="s">
        <v>68</v>
      </c>
      <c r="K291" s="289">
        <v>7</v>
      </c>
      <c r="L291" s="289" t="s">
        <v>74</v>
      </c>
      <c r="M291" s="290" t="s">
        <v>68</v>
      </c>
      <c r="N291" s="289">
        <v>12</v>
      </c>
      <c r="O291" s="289" t="s">
        <v>145</v>
      </c>
      <c r="P291" s="227">
        <f t="shared" si="9"/>
        <v>504</v>
      </c>
      <c r="Q291" s="1734"/>
      <c r="R291" s="199"/>
      <c r="S291" s="199"/>
      <c r="T291" s="199"/>
      <c r="U291" s="209"/>
      <c r="V291" s="209"/>
    </row>
    <row r="292" spans="1:22" ht="17.45" customHeight="1">
      <c r="A292" s="1743"/>
      <c r="B292" s="1788"/>
      <c r="C292" s="1789"/>
      <c r="D292" s="223"/>
      <c r="E292" s="287"/>
      <c r="F292" s="281" t="s">
        <v>854</v>
      </c>
      <c r="G292" s="284"/>
      <c r="H292" s="288">
        <v>5</v>
      </c>
      <c r="I292" s="289" t="s">
        <v>75</v>
      </c>
      <c r="J292" s="290" t="s">
        <v>68</v>
      </c>
      <c r="K292" s="289">
        <v>7</v>
      </c>
      <c r="L292" s="289" t="s">
        <v>74</v>
      </c>
      <c r="M292" s="290" t="s">
        <v>68</v>
      </c>
      <c r="N292" s="289">
        <v>12</v>
      </c>
      <c r="O292" s="289" t="s">
        <v>145</v>
      </c>
      <c r="P292" s="227">
        <f t="shared" si="9"/>
        <v>420</v>
      </c>
      <c r="Q292" s="1734"/>
      <c r="R292" s="199"/>
      <c r="S292" s="199"/>
      <c r="T292" s="199"/>
      <c r="U292" s="209"/>
      <c r="V292" s="209"/>
    </row>
    <row r="293" spans="1:22" ht="17.45" customHeight="1">
      <c r="A293" s="1743"/>
      <c r="B293" s="1788"/>
      <c r="C293" s="1789"/>
      <c r="D293" s="223"/>
      <c r="E293" s="287"/>
      <c r="F293" s="229" t="s">
        <v>847</v>
      </c>
      <c r="G293" s="1759" t="s">
        <v>1578</v>
      </c>
      <c r="H293" s="1759"/>
      <c r="I293" s="1759"/>
      <c r="J293" s="1759"/>
      <c r="K293" s="1759"/>
      <c r="L293" s="1759"/>
      <c r="M293" s="1759"/>
      <c r="N293" s="1759"/>
      <c r="O293" s="1759"/>
      <c r="P293" s="1759"/>
      <c r="Q293" s="1734"/>
      <c r="R293" s="199"/>
      <c r="S293" s="199"/>
      <c r="T293" s="199"/>
      <c r="U293" s="209"/>
      <c r="V293" s="209"/>
    </row>
    <row r="294" spans="1:22" ht="17.45" customHeight="1">
      <c r="A294" s="1743"/>
      <c r="B294" s="1751" t="s">
        <v>849</v>
      </c>
      <c r="C294" s="1752"/>
      <c r="D294" s="230">
        <f>SUM(P297:P309)</f>
        <v>13512</v>
      </c>
      <c r="E294" s="231">
        <v>40361</v>
      </c>
      <c r="F294" s="258" t="s">
        <v>853</v>
      </c>
      <c r="G294" s="283"/>
      <c r="H294" s="236"/>
      <c r="I294" s="234"/>
      <c r="J294" s="235"/>
      <c r="K294" s="234"/>
      <c r="L294" s="234"/>
      <c r="M294" s="235"/>
      <c r="N294" s="234"/>
      <c r="O294" s="234"/>
      <c r="P294" s="236"/>
      <c r="Q294" s="1733" t="s">
        <v>300</v>
      </c>
      <c r="S294" s="199">
        <v>3500000</v>
      </c>
      <c r="T294" s="199">
        <v>3500000</v>
      </c>
      <c r="U294" s="209" t="s">
        <v>852</v>
      </c>
      <c r="V294" s="209"/>
    </row>
    <row r="295" spans="1:22" ht="17.45" customHeight="1">
      <c r="A295" s="1743"/>
      <c r="B295" s="1727"/>
      <c r="C295" s="1728"/>
      <c r="D295" s="223"/>
      <c r="E295" s="224"/>
      <c r="F295" s="229" t="s">
        <v>81</v>
      </c>
      <c r="G295" s="768"/>
      <c r="H295" s="227"/>
      <c r="I295" s="278"/>
      <c r="J295" s="228"/>
      <c r="K295" s="278"/>
      <c r="L295" s="278"/>
      <c r="M295" s="228"/>
      <c r="N295" s="278"/>
      <c r="O295" s="278"/>
      <c r="P295" s="227"/>
      <c r="Q295" s="1734"/>
      <c r="R295" s="199"/>
      <c r="S295" s="199"/>
      <c r="T295" s="199"/>
      <c r="U295" s="209"/>
      <c r="V295" s="209"/>
    </row>
    <row r="296" spans="1:22" ht="17.45" customHeight="1">
      <c r="A296" s="1743"/>
      <c r="B296" s="1727"/>
      <c r="C296" s="1728"/>
      <c r="D296" s="223"/>
      <c r="E296" s="224"/>
      <c r="F296" s="229" t="s">
        <v>147</v>
      </c>
      <c r="G296" s="768"/>
      <c r="H296" s="227"/>
      <c r="I296" s="278"/>
      <c r="J296" s="228"/>
      <c r="K296" s="278"/>
      <c r="L296" s="278"/>
      <c r="M296" s="228"/>
      <c r="N296" s="278"/>
      <c r="O296" s="278"/>
      <c r="P296" s="227"/>
      <c r="Q296" s="1734"/>
      <c r="R296" s="199"/>
      <c r="S296" s="199"/>
      <c r="T296" s="199"/>
      <c r="U296" s="209"/>
      <c r="V296" s="209"/>
    </row>
    <row r="297" spans="1:22" ht="17.45" customHeight="1">
      <c r="A297" s="1743"/>
      <c r="B297" s="1727"/>
      <c r="C297" s="1728"/>
      <c r="D297" s="223"/>
      <c r="E297" s="224"/>
      <c r="F297" s="293" t="s">
        <v>851</v>
      </c>
      <c r="G297" s="294"/>
      <c r="H297" s="288">
        <v>13</v>
      </c>
      <c r="I297" s="289" t="s">
        <v>75</v>
      </c>
      <c r="J297" s="288" t="s">
        <v>68</v>
      </c>
      <c r="K297" s="289">
        <v>7</v>
      </c>
      <c r="L297" s="289" t="s">
        <v>74</v>
      </c>
      <c r="M297" s="290" t="s">
        <v>68</v>
      </c>
      <c r="N297" s="289">
        <v>12</v>
      </c>
      <c r="O297" s="289" t="s">
        <v>145</v>
      </c>
      <c r="P297" s="227">
        <f t="shared" ref="P297:P309" si="10">H297*K297*N297</f>
        <v>1092</v>
      </c>
      <c r="Q297" s="1734"/>
      <c r="R297" s="199"/>
      <c r="S297" s="199"/>
      <c r="T297" s="199"/>
      <c r="U297" s="209"/>
      <c r="V297" s="209"/>
    </row>
    <row r="298" spans="1:22" ht="17.45" customHeight="1">
      <c r="A298" s="1743"/>
      <c r="B298" s="1727"/>
      <c r="C298" s="1728"/>
      <c r="D298" s="223"/>
      <c r="E298" s="224"/>
      <c r="F298" s="293" t="s">
        <v>850</v>
      </c>
      <c r="G298" s="294"/>
      <c r="H298" s="288">
        <v>13</v>
      </c>
      <c r="I298" s="289" t="s">
        <v>75</v>
      </c>
      <c r="J298" s="288" t="s">
        <v>68</v>
      </c>
      <c r="K298" s="289">
        <v>7</v>
      </c>
      <c r="L298" s="289" t="s">
        <v>74</v>
      </c>
      <c r="M298" s="290" t="s">
        <v>68</v>
      </c>
      <c r="N298" s="289">
        <v>12</v>
      </c>
      <c r="O298" s="289" t="s">
        <v>145</v>
      </c>
      <c r="P298" s="227">
        <f t="shared" si="10"/>
        <v>1092</v>
      </c>
      <c r="Q298" s="1734"/>
      <c r="R298" s="199"/>
      <c r="S298" s="199"/>
      <c r="T298" s="199"/>
      <c r="U298" s="209"/>
      <c r="V298" s="209"/>
    </row>
    <row r="299" spans="1:22" ht="17.45" customHeight="1">
      <c r="A299" s="1743"/>
      <c r="B299" s="1727"/>
      <c r="C299" s="1728"/>
      <c r="D299" s="223"/>
      <c r="E299" s="224"/>
      <c r="F299" s="293" t="s">
        <v>187</v>
      </c>
      <c r="G299" s="294"/>
      <c r="H299" s="288">
        <v>15</v>
      </c>
      <c r="I299" s="289" t="s">
        <v>75</v>
      </c>
      <c r="J299" s="288" t="s">
        <v>68</v>
      </c>
      <c r="K299" s="289">
        <v>3</v>
      </c>
      <c r="L299" s="289" t="s">
        <v>74</v>
      </c>
      <c r="M299" s="290" t="s">
        <v>68</v>
      </c>
      <c r="N299" s="289">
        <v>12</v>
      </c>
      <c r="O299" s="289" t="s">
        <v>145</v>
      </c>
      <c r="P299" s="227">
        <f t="shared" si="10"/>
        <v>540</v>
      </c>
      <c r="Q299" s="1734"/>
      <c r="R299" s="199"/>
      <c r="S299" s="199"/>
      <c r="T299" s="199"/>
      <c r="U299" s="209"/>
      <c r="V299" s="209"/>
    </row>
    <row r="300" spans="1:22" ht="17.45" customHeight="1">
      <c r="A300" s="1743"/>
      <c r="B300" s="1727"/>
      <c r="C300" s="1728"/>
      <c r="D300" s="223"/>
      <c r="E300" s="224"/>
      <c r="F300" s="293" t="s">
        <v>258</v>
      </c>
      <c r="G300" s="294"/>
      <c r="H300" s="288">
        <v>18</v>
      </c>
      <c r="I300" s="289" t="s">
        <v>75</v>
      </c>
      <c r="J300" s="288" t="s">
        <v>68</v>
      </c>
      <c r="K300" s="289">
        <v>8</v>
      </c>
      <c r="L300" s="289" t="s">
        <v>74</v>
      </c>
      <c r="M300" s="290" t="s">
        <v>68</v>
      </c>
      <c r="N300" s="289">
        <v>12</v>
      </c>
      <c r="O300" s="289" t="s">
        <v>145</v>
      </c>
      <c r="P300" s="227">
        <f t="shared" si="10"/>
        <v>1728</v>
      </c>
      <c r="Q300" s="1734"/>
      <c r="R300" s="199"/>
      <c r="S300" s="199"/>
      <c r="T300" s="199"/>
      <c r="U300" s="209"/>
      <c r="V300" s="209"/>
    </row>
    <row r="301" spans="1:22" ht="17.45" customHeight="1">
      <c r="A301" s="1743"/>
      <c r="B301" s="1727"/>
      <c r="C301" s="1728"/>
      <c r="D301" s="223"/>
      <c r="E301" s="224"/>
      <c r="F301" s="293" t="s">
        <v>259</v>
      </c>
      <c r="G301" s="294"/>
      <c r="H301" s="288">
        <v>22</v>
      </c>
      <c r="I301" s="289" t="s">
        <v>75</v>
      </c>
      <c r="J301" s="288" t="s">
        <v>68</v>
      </c>
      <c r="K301" s="289">
        <v>4</v>
      </c>
      <c r="L301" s="289" t="s">
        <v>74</v>
      </c>
      <c r="M301" s="290" t="s">
        <v>68</v>
      </c>
      <c r="N301" s="289">
        <v>12</v>
      </c>
      <c r="O301" s="289" t="s">
        <v>145</v>
      </c>
      <c r="P301" s="227">
        <f t="shared" si="10"/>
        <v>1056</v>
      </c>
      <c r="Q301" s="1734"/>
      <c r="R301" s="199"/>
      <c r="S301" s="199"/>
      <c r="T301" s="199"/>
      <c r="U301" s="209"/>
      <c r="V301" s="209"/>
    </row>
    <row r="302" spans="1:22" ht="17.45" customHeight="1">
      <c r="A302" s="1743"/>
      <c r="B302" s="1727"/>
      <c r="C302" s="1728"/>
      <c r="D302" s="223"/>
      <c r="E302" s="224"/>
      <c r="F302" s="293" t="s">
        <v>188</v>
      </c>
      <c r="G302" s="294"/>
      <c r="H302" s="288">
        <v>30</v>
      </c>
      <c r="I302" s="289" t="s">
        <v>75</v>
      </c>
      <c r="J302" s="288" t="s">
        <v>68</v>
      </c>
      <c r="K302" s="289">
        <v>3</v>
      </c>
      <c r="L302" s="289" t="s">
        <v>74</v>
      </c>
      <c r="M302" s="290" t="s">
        <v>68</v>
      </c>
      <c r="N302" s="289">
        <v>12</v>
      </c>
      <c r="O302" s="289" t="s">
        <v>145</v>
      </c>
      <c r="P302" s="227">
        <f t="shared" si="10"/>
        <v>1080</v>
      </c>
      <c r="Q302" s="238"/>
      <c r="R302" s="199"/>
      <c r="S302" s="199"/>
      <c r="T302" s="199"/>
      <c r="U302" s="209"/>
      <c r="V302" s="209"/>
    </row>
    <row r="303" spans="1:22" ht="17.45" customHeight="1">
      <c r="A303" s="1743"/>
      <c r="B303" s="1727"/>
      <c r="C303" s="1728"/>
      <c r="D303" s="223"/>
      <c r="E303" s="224"/>
      <c r="F303" s="293" t="s">
        <v>260</v>
      </c>
      <c r="G303" s="294"/>
      <c r="H303" s="288">
        <v>50</v>
      </c>
      <c r="I303" s="289" t="s">
        <v>75</v>
      </c>
      <c r="J303" s="288" t="s">
        <v>68</v>
      </c>
      <c r="K303" s="289">
        <v>3</v>
      </c>
      <c r="L303" s="289" t="s">
        <v>74</v>
      </c>
      <c r="M303" s="290" t="s">
        <v>68</v>
      </c>
      <c r="N303" s="289">
        <v>12</v>
      </c>
      <c r="O303" s="289" t="s">
        <v>145</v>
      </c>
      <c r="P303" s="227">
        <f t="shared" si="10"/>
        <v>1800</v>
      </c>
      <c r="Q303" s="238"/>
      <c r="R303" s="199"/>
      <c r="S303" s="199"/>
      <c r="T303" s="199"/>
      <c r="U303" s="209"/>
      <c r="V303" s="209"/>
    </row>
    <row r="304" spans="1:22" ht="17.45" customHeight="1">
      <c r="A304" s="1743"/>
      <c r="B304" s="1727"/>
      <c r="C304" s="1728"/>
      <c r="D304" s="223"/>
      <c r="E304" s="224"/>
      <c r="F304" s="1757" t="s">
        <v>261</v>
      </c>
      <c r="G304" s="1758"/>
      <c r="H304" s="288">
        <v>35</v>
      </c>
      <c r="I304" s="289" t="s">
        <v>75</v>
      </c>
      <c r="J304" s="288" t="s">
        <v>68</v>
      </c>
      <c r="K304" s="289">
        <v>3</v>
      </c>
      <c r="L304" s="289" t="s">
        <v>74</v>
      </c>
      <c r="M304" s="290" t="s">
        <v>68</v>
      </c>
      <c r="N304" s="289">
        <v>12</v>
      </c>
      <c r="O304" s="289" t="s">
        <v>145</v>
      </c>
      <c r="P304" s="227">
        <f t="shared" si="10"/>
        <v>1260</v>
      </c>
      <c r="Q304" s="238"/>
      <c r="R304" s="199"/>
      <c r="S304" s="199"/>
      <c r="T304" s="199"/>
      <c r="U304" s="209"/>
      <c r="V304" s="209"/>
    </row>
    <row r="305" spans="1:22" ht="17.45" customHeight="1">
      <c r="A305" s="1743"/>
      <c r="B305" s="1727"/>
      <c r="C305" s="1728"/>
      <c r="D305" s="223"/>
      <c r="E305" s="224"/>
      <c r="F305" s="229" t="s">
        <v>262</v>
      </c>
      <c r="G305" s="782"/>
      <c r="H305" s="288">
        <v>14</v>
      </c>
      <c r="I305" s="289" t="s">
        <v>75</v>
      </c>
      <c r="J305" s="288" t="s">
        <v>68</v>
      </c>
      <c r="K305" s="289">
        <v>8</v>
      </c>
      <c r="L305" s="289" t="s">
        <v>74</v>
      </c>
      <c r="M305" s="290" t="s">
        <v>68</v>
      </c>
      <c r="N305" s="289">
        <v>12</v>
      </c>
      <c r="O305" s="289" t="s">
        <v>145</v>
      </c>
      <c r="P305" s="227">
        <f t="shared" si="10"/>
        <v>1344</v>
      </c>
      <c r="Q305" s="238"/>
      <c r="R305" s="199"/>
      <c r="S305" s="199"/>
      <c r="T305" s="199"/>
      <c r="U305" s="209"/>
      <c r="V305" s="209"/>
    </row>
    <row r="306" spans="1:22" ht="17.45" customHeight="1">
      <c r="A306" s="1743"/>
      <c r="B306" s="1727"/>
      <c r="C306" s="1728"/>
      <c r="D306" s="223"/>
      <c r="E306" s="224"/>
      <c r="F306" s="293" t="s">
        <v>189</v>
      </c>
      <c r="G306" s="294"/>
      <c r="H306" s="288">
        <v>14</v>
      </c>
      <c r="I306" s="289" t="s">
        <v>75</v>
      </c>
      <c r="J306" s="288" t="s">
        <v>68</v>
      </c>
      <c r="K306" s="289">
        <v>3</v>
      </c>
      <c r="L306" s="289" t="s">
        <v>74</v>
      </c>
      <c r="M306" s="290" t="s">
        <v>68</v>
      </c>
      <c r="N306" s="289">
        <v>12</v>
      </c>
      <c r="O306" s="289" t="s">
        <v>145</v>
      </c>
      <c r="P306" s="227">
        <f t="shared" si="10"/>
        <v>504</v>
      </c>
      <c r="Q306" s="238"/>
      <c r="R306" s="199"/>
      <c r="S306" s="199"/>
      <c r="T306" s="199"/>
      <c r="U306" s="209"/>
      <c r="V306" s="209"/>
    </row>
    <row r="307" spans="1:22" ht="17.45" customHeight="1">
      <c r="A307" s="1743"/>
      <c r="B307" s="1727"/>
      <c r="C307" s="1728"/>
      <c r="D307" s="223"/>
      <c r="E307" s="224"/>
      <c r="F307" s="293" t="s">
        <v>190</v>
      </c>
      <c r="G307" s="294"/>
      <c r="H307" s="288">
        <v>20</v>
      </c>
      <c r="I307" s="289" t="s">
        <v>75</v>
      </c>
      <c r="J307" s="288" t="s">
        <v>68</v>
      </c>
      <c r="K307" s="289">
        <v>3</v>
      </c>
      <c r="L307" s="289" t="s">
        <v>74</v>
      </c>
      <c r="M307" s="290" t="s">
        <v>68</v>
      </c>
      <c r="N307" s="289">
        <v>12</v>
      </c>
      <c r="O307" s="289" t="s">
        <v>145</v>
      </c>
      <c r="P307" s="227">
        <f t="shared" si="10"/>
        <v>720</v>
      </c>
      <c r="Q307" s="238"/>
      <c r="R307" s="199"/>
      <c r="S307" s="199"/>
      <c r="T307" s="199"/>
      <c r="U307" s="209"/>
      <c r="V307" s="209"/>
    </row>
    <row r="308" spans="1:22" ht="17.45" customHeight="1">
      <c r="A308" s="1743"/>
      <c r="B308" s="1727"/>
      <c r="C308" s="1728"/>
      <c r="D308" s="223"/>
      <c r="E308" s="224"/>
      <c r="F308" s="293" t="s">
        <v>848</v>
      </c>
      <c r="G308" s="294"/>
      <c r="H308" s="288">
        <v>28</v>
      </c>
      <c r="I308" s="289" t="s">
        <v>75</v>
      </c>
      <c r="J308" s="288" t="s">
        <v>68</v>
      </c>
      <c r="K308" s="289">
        <v>3</v>
      </c>
      <c r="L308" s="289" t="s">
        <v>74</v>
      </c>
      <c r="M308" s="290" t="s">
        <v>68</v>
      </c>
      <c r="N308" s="289">
        <v>9</v>
      </c>
      <c r="O308" s="289" t="s">
        <v>145</v>
      </c>
      <c r="P308" s="227">
        <f t="shared" si="10"/>
        <v>756</v>
      </c>
      <c r="Q308" s="238"/>
      <c r="R308" s="199"/>
      <c r="S308" s="199"/>
      <c r="T308" s="199"/>
      <c r="U308" s="209"/>
      <c r="V308" s="209"/>
    </row>
    <row r="309" spans="1:22" ht="17.45" customHeight="1">
      <c r="A309" s="1743"/>
      <c r="B309" s="1727"/>
      <c r="C309" s="1728"/>
      <c r="D309" s="223"/>
      <c r="E309" s="224"/>
      <c r="F309" s="293" t="s">
        <v>1126</v>
      </c>
      <c r="G309" s="294"/>
      <c r="H309" s="288">
        <v>15</v>
      </c>
      <c r="I309" s="289" t="s">
        <v>75</v>
      </c>
      <c r="J309" s="288" t="s">
        <v>68</v>
      </c>
      <c r="K309" s="289">
        <v>3</v>
      </c>
      <c r="L309" s="289" t="s">
        <v>74</v>
      </c>
      <c r="M309" s="290" t="s">
        <v>68</v>
      </c>
      <c r="N309" s="289">
        <v>12</v>
      </c>
      <c r="O309" s="289" t="s">
        <v>145</v>
      </c>
      <c r="P309" s="227">
        <f t="shared" si="10"/>
        <v>540</v>
      </c>
      <c r="Q309" s="238"/>
      <c r="R309" s="199"/>
      <c r="S309" s="199"/>
      <c r="T309" s="199"/>
      <c r="U309" s="209"/>
      <c r="V309" s="209"/>
    </row>
    <row r="310" spans="1:22" ht="17.45" customHeight="1">
      <c r="A310" s="1744"/>
      <c r="B310" s="1729"/>
      <c r="C310" s="1730"/>
      <c r="D310" s="250"/>
      <c r="E310" s="241"/>
      <c r="F310" s="269" t="s">
        <v>847</v>
      </c>
      <c r="G310" s="282" t="s">
        <v>846</v>
      </c>
      <c r="H310" s="774"/>
      <c r="I310" s="291"/>
      <c r="J310" s="292"/>
      <c r="K310" s="292"/>
      <c r="L310" s="291"/>
      <c r="M310" s="274"/>
      <c r="N310" s="273"/>
      <c r="O310" s="273"/>
      <c r="P310" s="272"/>
      <c r="Q310" s="251"/>
      <c r="R310" s="199"/>
      <c r="S310" s="199"/>
      <c r="T310" s="199"/>
      <c r="U310" s="209"/>
      <c r="V310" s="209"/>
    </row>
    <row r="311" spans="1:22" ht="17.45" customHeight="1">
      <c r="A311" s="1913" t="s">
        <v>256</v>
      </c>
      <c r="B311" s="1769" t="s">
        <v>83</v>
      </c>
      <c r="C311" s="1769"/>
      <c r="D311" s="230">
        <f>SUM(P314:P318)</f>
        <v>5724</v>
      </c>
      <c r="E311" s="231">
        <v>30</v>
      </c>
      <c r="F311" s="243" t="s">
        <v>263</v>
      </c>
      <c r="G311" s="233"/>
      <c r="H311" s="236"/>
      <c r="I311" s="234"/>
      <c r="J311" s="236"/>
      <c r="K311" s="234"/>
      <c r="L311" s="234"/>
      <c r="M311" s="235"/>
      <c r="N311" s="234"/>
      <c r="O311" s="234"/>
      <c r="P311" s="236"/>
      <c r="Q311" s="1733" t="s">
        <v>300</v>
      </c>
      <c r="R311" s="219"/>
      <c r="S311" s="199"/>
      <c r="T311" s="199"/>
      <c r="U311" s="209"/>
      <c r="V311" s="209"/>
    </row>
    <row r="312" spans="1:22" ht="17.45" customHeight="1">
      <c r="A312" s="1913"/>
      <c r="B312" s="1769"/>
      <c r="C312" s="1769"/>
      <c r="D312" s="223"/>
      <c r="E312" s="295"/>
      <c r="F312" s="200" t="s">
        <v>81</v>
      </c>
      <c r="G312" s="296"/>
      <c r="H312" s="296"/>
      <c r="I312" s="297"/>
      <c r="J312" s="296"/>
      <c r="K312" s="296"/>
      <c r="L312" s="297"/>
      <c r="M312" s="296"/>
      <c r="N312" s="296"/>
      <c r="O312" s="297"/>
      <c r="P312" s="296"/>
      <c r="Q312" s="1734"/>
      <c r="R312" s="219"/>
      <c r="S312" s="199"/>
      <c r="T312" s="199"/>
      <c r="U312" s="209"/>
      <c r="V312" s="209"/>
    </row>
    <row r="313" spans="1:22" ht="17.45" customHeight="1">
      <c r="A313" s="1913"/>
      <c r="B313" s="1769"/>
      <c r="C313" s="1769"/>
      <c r="D313" s="223"/>
      <c r="E313" s="295"/>
      <c r="F313" s="200" t="s">
        <v>147</v>
      </c>
      <c r="G313" s="226"/>
      <c r="H313" s="227"/>
      <c r="I313" s="278"/>
      <c r="J313" s="227"/>
      <c r="K313" s="278"/>
      <c r="L313" s="278"/>
      <c r="M313" s="228"/>
      <c r="N313" s="278"/>
      <c r="O313" s="278"/>
      <c r="P313" s="227"/>
      <c r="Q313" s="1734"/>
      <c r="R313" s="219"/>
      <c r="S313" s="199"/>
      <c r="T313" s="199"/>
      <c r="U313" s="209"/>
      <c r="V313" s="209"/>
    </row>
    <row r="314" spans="1:22" ht="17.45" customHeight="1">
      <c r="A314" s="1913"/>
      <c r="B314" s="1769"/>
      <c r="C314" s="1769"/>
      <c r="D314" s="223"/>
      <c r="E314" s="295"/>
      <c r="F314" s="298" t="s">
        <v>264</v>
      </c>
      <c r="G314" s="294"/>
      <c r="H314" s="288">
        <v>24</v>
      </c>
      <c r="I314" s="289" t="s">
        <v>75</v>
      </c>
      <c r="J314" s="288" t="s">
        <v>68</v>
      </c>
      <c r="K314" s="289">
        <v>7</v>
      </c>
      <c r="L314" s="289" t="s">
        <v>74</v>
      </c>
      <c r="M314" s="290" t="s">
        <v>68</v>
      </c>
      <c r="N314" s="289">
        <v>12</v>
      </c>
      <c r="O314" s="289" t="s">
        <v>145</v>
      </c>
      <c r="P314" s="227">
        <f>H314*K314*N314</f>
        <v>2016</v>
      </c>
      <c r="Q314" s="1734"/>
      <c r="R314" s="219"/>
      <c r="S314" s="199"/>
      <c r="T314" s="199"/>
      <c r="U314" s="209"/>
      <c r="V314" s="209"/>
    </row>
    <row r="315" spans="1:22" ht="17.45" customHeight="1">
      <c r="A315" s="1913"/>
      <c r="B315" s="1769"/>
      <c r="C315" s="1769"/>
      <c r="D315" s="223"/>
      <c r="E315" s="295"/>
      <c r="F315" s="298" t="s">
        <v>265</v>
      </c>
      <c r="G315" s="294"/>
      <c r="H315" s="288">
        <v>10</v>
      </c>
      <c r="I315" s="289" t="s">
        <v>75</v>
      </c>
      <c r="J315" s="288" t="s">
        <v>68</v>
      </c>
      <c r="K315" s="289">
        <v>7</v>
      </c>
      <c r="L315" s="289" t="s">
        <v>74</v>
      </c>
      <c r="M315" s="290" t="s">
        <v>68</v>
      </c>
      <c r="N315" s="289">
        <v>12</v>
      </c>
      <c r="O315" s="289" t="s">
        <v>145</v>
      </c>
      <c r="P315" s="227">
        <f>H315*K315*N315</f>
        <v>840</v>
      </c>
      <c r="Q315" s="1734"/>
      <c r="R315" s="219"/>
      <c r="S315" s="199"/>
      <c r="T315" s="199"/>
      <c r="U315" s="209"/>
      <c r="V315" s="209"/>
    </row>
    <row r="316" spans="1:22" ht="17.45" customHeight="1">
      <c r="A316" s="1913"/>
      <c r="B316" s="1769"/>
      <c r="C316" s="1769"/>
      <c r="D316" s="223"/>
      <c r="E316" s="295"/>
      <c r="F316" s="782" t="s">
        <v>266</v>
      </c>
      <c r="G316" s="768"/>
      <c r="H316" s="288">
        <v>7</v>
      </c>
      <c r="I316" s="289" t="s">
        <v>75</v>
      </c>
      <c r="J316" s="288" t="s">
        <v>68</v>
      </c>
      <c r="K316" s="289">
        <v>7</v>
      </c>
      <c r="L316" s="289" t="s">
        <v>74</v>
      </c>
      <c r="M316" s="290" t="s">
        <v>68</v>
      </c>
      <c r="N316" s="289">
        <v>12</v>
      </c>
      <c r="O316" s="289" t="s">
        <v>145</v>
      </c>
      <c r="P316" s="227">
        <f>H316*K316*N316</f>
        <v>588</v>
      </c>
      <c r="Q316" s="1734"/>
      <c r="R316" s="219"/>
      <c r="S316" s="199"/>
      <c r="T316" s="199"/>
      <c r="U316" s="209"/>
      <c r="V316" s="209"/>
    </row>
    <row r="317" spans="1:22" ht="17.45" customHeight="1">
      <c r="A317" s="1913"/>
      <c r="B317" s="1769"/>
      <c r="C317" s="1769"/>
      <c r="D317" s="223"/>
      <c r="E317" s="295"/>
      <c r="F317" s="298" t="s">
        <v>267</v>
      </c>
      <c r="G317" s="294"/>
      <c r="H317" s="288">
        <v>22</v>
      </c>
      <c r="I317" s="289" t="s">
        <v>75</v>
      </c>
      <c r="J317" s="288" t="s">
        <v>68</v>
      </c>
      <c r="K317" s="289">
        <v>7</v>
      </c>
      <c r="L317" s="289" t="s">
        <v>74</v>
      </c>
      <c r="M317" s="290" t="s">
        <v>68</v>
      </c>
      <c r="N317" s="289">
        <v>12</v>
      </c>
      <c r="O317" s="289" t="s">
        <v>145</v>
      </c>
      <c r="P317" s="227">
        <f>H317*K317*N317</f>
        <v>1848</v>
      </c>
      <c r="Q317" s="1734"/>
      <c r="R317" s="219"/>
      <c r="S317" s="199"/>
      <c r="T317" s="199"/>
      <c r="U317" s="209"/>
      <c r="V317" s="209"/>
    </row>
    <row r="318" spans="1:22" ht="17.45" customHeight="1">
      <c r="A318" s="1913"/>
      <c r="B318" s="1769"/>
      <c r="C318" s="1769"/>
      <c r="D318" s="223"/>
      <c r="E318" s="295"/>
      <c r="F318" s="298" t="s">
        <v>845</v>
      </c>
      <c r="G318" s="294"/>
      <c r="H318" s="288">
        <v>12</v>
      </c>
      <c r="I318" s="289" t="s">
        <v>75</v>
      </c>
      <c r="J318" s="288" t="s">
        <v>68</v>
      </c>
      <c r="K318" s="289">
        <v>3</v>
      </c>
      <c r="L318" s="289" t="s">
        <v>74</v>
      </c>
      <c r="M318" s="290" t="s">
        <v>68</v>
      </c>
      <c r="N318" s="289">
        <v>12</v>
      </c>
      <c r="O318" s="289" t="s">
        <v>145</v>
      </c>
      <c r="P318" s="227">
        <f>H318*K318*N318</f>
        <v>432</v>
      </c>
      <c r="Q318" s="1734"/>
      <c r="R318" s="219"/>
      <c r="S318" s="199"/>
      <c r="T318" s="199"/>
      <c r="U318" s="209"/>
      <c r="V318" s="209"/>
    </row>
    <row r="319" spans="1:22" ht="17.45" customHeight="1">
      <c r="A319" s="1913"/>
      <c r="B319" s="1769"/>
      <c r="C319" s="1769"/>
      <c r="D319" s="223"/>
      <c r="E319" s="295"/>
      <c r="F319" s="200" t="s">
        <v>148</v>
      </c>
      <c r="G319" s="1759" t="s">
        <v>844</v>
      </c>
      <c r="H319" s="1759"/>
      <c r="I319" s="1759"/>
      <c r="J319" s="1759"/>
      <c r="K319" s="1759"/>
      <c r="L319" s="1759"/>
      <c r="M319" s="1759"/>
      <c r="N319" s="1759"/>
      <c r="O319" s="1759"/>
      <c r="P319" s="1759"/>
      <c r="Q319" s="1734"/>
      <c r="R319" s="219"/>
      <c r="S319" s="199"/>
      <c r="T319" s="199"/>
      <c r="U319" s="209"/>
      <c r="V319" s="209"/>
    </row>
    <row r="320" spans="1:22" ht="17.45" customHeight="1">
      <c r="A320" s="1913"/>
      <c r="B320" s="1769"/>
      <c r="C320" s="1769"/>
      <c r="D320" s="223"/>
      <c r="E320" s="295"/>
      <c r="F320" s="200"/>
      <c r="G320" s="1759" t="s">
        <v>843</v>
      </c>
      <c r="H320" s="1759"/>
      <c r="I320" s="1759"/>
      <c r="J320" s="1759"/>
      <c r="K320" s="1759"/>
      <c r="L320" s="1759"/>
      <c r="M320" s="1759"/>
      <c r="N320" s="1759"/>
      <c r="O320" s="1759"/>
      <c r="P320" s="1759"/>
      <c r="Q320" s="1734"/>
      <c r="R320" s="219"/>
      <c r="S320" s="199"/>
      <c r="T320" s="199"/>
      <c r="U320" s="209"/>
      <c r="V320" s="209"/>
    </row>
    <row r="321" spans="1:22" ht="17.45" customHeight="1">
      <c r="A321" s="1913"/>
      <c r="B321" s="1769"/>
      <c r="C321" s="1769"/>
      <c r="D321" s="223"/>
      <c r="E321" s="295"/>
      <c r="F321" s="200"/>
      <c r="G321" s="1759"/>
      <c r="H321" s="1759"/>
      <c r="I321" s="1759"/>
      <c r="J321" s="1759"/>
      <c r="K321" s="1759"/>
      <c r="L321" s="1759"/>
      <c r="M321" s="1759"/>
      <c r="N321" s="1759"/>
      <c r="O321" s="1759"/>
      <c r="P321" s="1759"/>
      <c r="Q321" s="1734"/>
      <c r="R321" s="219"/>
      <c r="S321" s="199"/>
      <c r="T321" s="199"/>
      <c r="U321" s="209"/>
      <c r="V321" s="209"/>
    </row>
    <row r="322" spans="1:22" ht="17.45" customHeight="1">
      <c r="A322" s="1913"/>
      <c r="B322" s="1769" t="s">
        <v>842</v>
      </c>
      <c r="C322" s="1769"/>
      <c r="D322" s="230">
        <f>SUM(P325:P329)</f>
        <v>1698</v>
      </c>
      <c r="E322" s="231">
        <v>79</v>
      </c>
      <c r="F322" s="243" t="s">
        <v>841</v>
      </c>
      <c r="G322" s="276"/>
      <c r="H322" s="236"/>
      <c r="I322" s="234"/>
      <c r="J322" s="235"/>
      <c r="K322" s="234"/>
      <c r="L322" s="234"/>
      <c r="M322" s="235"/>
      <c r="N322" s="234"/>
      <c r="O322" s="234"/>
      <c r="P322" s="915"/>
      <c r="Q322" s="1733" t="s">
        <v>840</v>
      </c>
      <c r="R322" s="199"/>
      <c r="S322" s="199"/>
      <c r="T322" s="199"/>
      <c r="U322" s="209"/>
      <c r="V322" s="209"/>
    </row>
    <row r="323" spans="1:22" ht="17.45" customHeight="1">
      <c r="A323" s="1913"/>
      <c r="B323" s="1769"/>
      <c r="C323" s="1769"/>
      <c r="D323" s="223"/>
      <c r="E323" s="224"/>
      <c r="F323" s="229" t="s">
        <v>711</v>
      </c>
      <c r="G323" s="768"/>
      <c r="H323" s="227"/>
      <c r="I323" s="278"/>
      <c r="J323" s="228"/>
      <c r="K323" s="278"/>
      <c r="L323" s="278"/>
      <c r="M323" s="228"/>
      <c r="N323" s="278"/>
      <c r="O323" s="278"/>
      <c r="P323" s="330"/>
      <c r="Q323" s="1734"/>
      <c r="R323" s="199"/>
      <c r="S323" s="199"/>
      <c r="T323" s="199"/>
      <c r="U323" s="209"/>
      <c r="V323" s="209"/>
    </row>
    <row r="324" spans="1:22" ht="17.45" customHeight="1">
      <c r="A324" s="1913"/>
      <c r="B324" s="1769"/>
      <c r="C324" s="1769"/>
      <c r="D324" s="223"/>
      <c r="E324" s="224"/>
      <c r="F324" s="229" t="s">
        <v>147</v>
      </c>
      <c r="G324" s="768"/>
      <c r="H324" s="227"/>
      <c r="I324" s="278"/>
      <c r="J324" s="228"/>
      <c r="K324" s="278"/>
      <c r="L324" s="278"/>
      <c r="M324" s="228"/>
      <c r="N324" s="278"/>
      <c r="O324" s="278"/>
      <c r="P324" s="330"/>
      <c r="Q324" s="1734"/>
      <c r="R324" s="199"/>
      <c r="S324" s="199"/>
      <c r="T324" s="199"/>
      <c r="U324" s="209"/>
      <c r="V324" s="209"/>
    </row>
    <row r="325" spans="1:22" ht="17.45" customHeight="1">
      <c r="A325" s="1913"/>
      <c r="B325" s="1769"/>
      <c r="C325" s="1769"/>
      <c r="D325" s="223"/>
      <c r="E325" s="224"/>
      <c r="F325" s="229" t="s">
        <v>149</v>
      </c>
      <c r="G325" s="768"/>
      <c r="H325" s="227"/>
      <c r="I325" s="278">
        <v>3</v>
      </c>
      <c r="J325" s="227" t="s">
        <v>75</v>
      </c>
      <c r="K325" s="278" t="s">
        <v>68</v>
      </c>
      <c r="L325" s="278">
        <v>1</v>
      </c>
      <c r="M325" s="228" t="s">
        <v>268</v>
      </c>
      <c r="N325" s="278">
        <v>12</v>
      </c>
      <c r="O325" s="278" t="s">
        <v>150</v>
      </c>
      <c r="P325" s="261">
        <f>I325*L325*N325</f>
        <v>36</v>
      </c>
      <c r="Q325" s="1734"/>
      <c r="R325" s="199"/>
      <c r="S325" s="199"/>
      <c r="T325" s="199"/>
      <c r="U325" s="209"/>
      <c r="V325" s="209"/>
    </row>
    <row r="326" spans="1:22" ht="17.45" customHeight="1">
      <c r="A326" s="1913"/>
      <c r="B326" s="1769"/>
      <c r="C326" s="1769"/>
      <c r="D326" s="223"/>
      <c r="E326" s="224"/>
      <c r="F326" s="229" t="s">
        <v>151</v>
      </c>
      <c r="G326" s="768"/>
      <c r="H326" s="227"/>
      <c r="I326" s="278">
        <v>6</v>
      </c>
      <c r="J326" s="227" t="s">
        <v>75</v>
      </c>
      <c r="K326" s="278" t="s">
        <v>68</v>
      </c>
      <c r="L326" s="278">
        <v>20</v>
      </c>
      <c r="M326" s="228" t="s">
        <v>268</v>
      </c>
      <c r="N326" s="278">
        <v>12</v>
      </c>
      <c r="O326" s="278" t="s">
        <v>150</v>
      </c>
      <c r="P326" s="261">
        <f>I326*L326*N326</f>
        <v>1440</v>
      </c>
      <c r="Q326" s="1734"/>
      <c r="R326" s="199"/>
      <c r="S326" s="199"/>
      <c r="T326" s="199"/>
      <c r="U326" s="209"/>
      <c r="V326" s="209"/>
    </row>
    <row r="327" spans="1:22" ht="17.45" customHeight="1">
      <c r="A327" s="1913"/>
      <c r="B327" s="1769"/>
      <c r="C327" s="1769"/>
      <c r="D327" s="223"/>
      <c r="E327" s="224"/>
      <c r="F327" s="229" t="s">
        <v>839</v>
      </c>
      <c r="G327" s="768"/>
      <c r="H327" s="227"/>
      <c r="I327" s="278">
        <v>2</v>
      </c>
      <c r="J327" s="227" t="s">
        <v>75</v>
      </c>
      <c r="K327" s="278" t="s">
        <v>68</v>
      </c>
      <c r="L327" s="278">
        <v>8</v>
      </c>
      <c r="M327" s="228" t="s">
        <v>268</v>
      </c>
      <c r="N327" s="278">
        <v>12</v>
      </c>
      <c r="O327" s="278" t="s">
        <v>150</v>
      </c>
      <c r="P327" s="261">
        <f>I327*L327*N327</f>
        <v>192</v>
      </c>
      <c r="Q327" s="1734"/>
      <c r="R327" s="199"/>
      <c r="S327" s="199"/>
      <c r="T327" s="199"/>
      <c r="U327" s="209"/>
      <c r="V327" s="209"/>
    </row>
    <row r="328" spans="1:22" ht="17.45" customHeight="1">
      <c r="A328" s="1913"/>
      <c r="B328" s="1769"/>
      <c r="C328" s="1769"/>
      <c r="D328" s="223"/>
      <c r="E328" s="224"/>
      <c r="F328" s="229" t="s">
        <v>838</v>
      </c>
      <c r="G328" s="768"/>
      <c r="H328" s="227"/>
      <c r="I328" s="278"/>
      <c r="J328" s="227"/>
      <c r="K328" s="278"/>
      <c r="L328" s="278">
        <v>7</v>
      </c>
      <c r="M328" s="228" t="s">
        <v>837</v>
      </c>
      <c r="N328" s="278">
        <v>4</v>
      </c>
      <c r="O328" s="278" t="s">
        <v>132</v>
      </c>
      <c r="P328" s="261">
        <f>L328*N328</f>
        <v>28</v>
      </c>
      <c r="Q328" s="1734"/>
      <c r="R328" s="199"/>
      <c r="S328" s="199"/>
      <c r="T328" s="199"/>
      <c r="U328" s="209"/>
      <c r="V328" s="209"/>
    </row>
    <row r="329" spans="1:22" ht="17.45" customHeight="1">
      <c r="A329" s="1913"/>
      <c r="B329" s="1769"/>
      <c r="C329" s="1769"/>
      <c r="D329" s="223"/>
      <c r="E329" s="224"/>
      <c r="F329" s="229" t="s">
        <v>836</v>
      </c>
      <c r="G329" s="768"/>
      <c r="H329" s="227"/>
      <c r="I329" s="278"/>
      <c r="J329" s="227"/>
      <c r="K329" s="278"/>
      <c r="L329" s="278"/>
      <c r="M329" s="228"/>
      <c r="N329" s="278">
        <v>2</v>
      </c>
      <c r="O329" s="278" t="s">
        <v>132</v>
      </c>
      <c r="P329" s="261">
        <f>N329</f>
        <v>2</v>
      </c>
      <c r="Q329" s="1734"/>
      <c r="R329" s="199"/>
      <c r="S329" s="199"/>
      <c r="T329" s="199"/>
      <c r="U329" s="209"/>
      <c r="V329" s="209"/>
    </row>
    <row r="330" spans="1:22" ht="17.45" customHeight="1">
      <c r="A330" s="1913"/>
      <c r="B330" s="1769"/>
      <c r="C330" s="1769"/>
      <c r="D330" s="223"/>
      <c r="E330" s="224"/>
      <c r="F330" s="229" t="s">
        <v>148</v>
      </c>
      <c r="G330" s="1767" t="s">
        <v>835</v>
      </c>
      <c r="H330" s="1767"/>
      <c r="I330" s="1767"/>
      <c r="J330" s="1767"/>
      <c r="K330" s="1767"/>
      <c r="L330" s="1767"/>
      <c r="M330" s="1767"/>
      <c r="N330" s="1767"/>
      <c r="O330" s="1767"/>
      <c r="P330" s="1768"/>
      <c r="Q330" s="1734"/>
      <c r="R330" s="199"/>
      <c r="S330" s="199"/>
      <c r="T330" s="199"/>
      <c r="U330" s="209"/>
      <c r="V330" s="209"/>
    </row>
    <row r="331" spans="1:22" ht="17.45" customHeight="1">
      <c r="A331" s="1913"/>
      <c r="B331" s="1769"/>
      <c r="C331" s="1769"/>
      <c r="D331" s="223"/>
      <c r="E331" s="224"/>
      <c r="F331" s="229"/>
      <c r="G331" s="1767" t="s">
        <v>834</v>
      </c>
      <c r="H331" s="1767"/>
      <c r="I331" s="1767"/>
      <c r="J331" s="1767"/>
      <c r="K331" s="1767"/>
      <c r="L331" s="1767"/>
      <c r="M331" s="1767"/>
      <c r="N331" s="1767"/>
      <c r="O331" s="1767"/>
      <c r="P331" s="1768"/>
      <c r="Q331" s="1734"/>
      <c r="R331" s="199"/>
      <c r="S331" s="199"/>
      <c r="T331" s="199"/>
      <c r="U331" s="209"/>
      <c r="V331" s="209"/>
    </row>
    <row r="332" spans="1:22" ht="17.45" customHeight="1">
      <c r="A332" s="1913"/>
      <c r="B332" s="1769"/>
      <c r="C332" s="1769"/>
      <c r="D332" s="223"/>
      <c r="E332" s="224"/>
      <c r="F332" s="229"/>
      <c r="G332" s="1767"/>
      <c r="H332" s="1767"/>
      <c r="I332" s="1767"/>
      <c r="J332" s="1767"/>
      <c r="K332" s="1767"/>
      <c r="L332" s="1767"/>
      <c r="M332" s="1767"/>
      <c r="N332" s="1767"/>
      <c r="O332" s="1767"/>
      <c r="P332" s="1768"/>
      <c r="Q332" s="1734"/>
      <c r="R332" s="199"/>
      <c r="S332" s="199"/>
      <c r="T332" s="199"/>
      <c r="U332" s="209"/>
      <c r="V332" s="209"/>
    </row>
    <row r="333" spans="1:22" ht="17.45" customHeight="1">
      <c r="A333" s="1913"/>
      <c r="B333" s="1769"/>
      <c r="C333" s="1769"/>
      <c r="D333" s="223"/>
      <c r="E333" s="224"/>
      <c r="F333" s="229"/>
      <c r="G333" s="1767" t="s">
        <v>833</v>
      </c>
      <c r="H333" s="1767"/>
      <c r="I333" s="1767"/>
      <c r="J333" s="1767"/>
      <c r="K333" s="1767"/>
      <c r="L333" s="1767"/>
      <c r="M333" s="1767"/>
      <c r="N333" s="1767"/>
      <c r="O333" s="1767"/>
      <c r="P333" s="1768"/>
      <c r="Q333" s="1734"/>
      <c r="R333" s="199"/>
      <c r="S333" s="199"/>
      <c r="T333" s="199"/>
      <c r="U333" s="209"/>
      <c r="V333" s="209"/>
    </row>
    <row r="334" spans="1:22" ht="17.45" customHeight="1">
      <c r="A334" s="1913"/>
      <c r="B334" s="1769"/>
      <c r="C334" s="1769"/>
      <c r="D334" s="223"/>
      <c r="E334" s="224"/>
      <c r="F334" s="229"/>
      <c r="G334" s="1767" t="s">
        <v>832</v>
      </c>
      <c r="H334" s="1767"/>
      <c r="I334" s="1767"/>
      <c r="J334" s="1767"/>
      <c r="K334" s="1767"/>
      <c r="L334" s="1767"/>
      <c r="M334" s="1767"/>
      <c r="N334" s="1767"/>
      <c r="O334" s="1767"/>
      <c r="P334" s="1768"/>
      <c r="Q334" s="1734"/>
      <c r="R334" s="199"/>
      <c r="S334" s="199"/>
      <c r="T334" s="199"/>
      <c r="U334" s="209"/>
      <c r="V334" s="209"/>
    </row>
    <row r="335" spans="1:22" ht="17.45" customHeight="1">
      <c r="A335" s="1913"/>
      <c r="B335" s="1769"/>
      <c r="C335" s="1769"/>
      <c r="D335" s="250"/>
      <c r="E335" s="241"/>
      <c r="F335" s="269"/>
      <c r="G335" s="1845" t="s">
        <v>831</v>
      </c>
      <c r="H335" s="1845"/>
      <c r="I335" s="1845"/>
      <c r="J335" s="1845"/>
      <c r="K335" s="1845"/>
      <c r="L335" s="1845"/>
      <c r="M335" s="1845"/>
      <c r="N335" s="1845"/>
      <c r="O335" s="1845"/>
      <c r="P335" s="1846"/>
      <c r="Q335" s="1734"/>
      <c r="R335" s="199"/>
      <c r="S335" s="199"/>
      <c r="T335" s="199"/>
      <c r="U335" s="209"/>
      <c r="V335" s="209"/>
    </row>
    <row r="336" spans="1:22" ht="17.45" customHeight="1">
      <c r="A336" s="1913"/>
      <c r="B336" s="1911" t="s">
        <v>152</v>
      </c>
      <c r="C336" s="1911"/>
      <c r="D336" s="223">
        <f>SUM(P339:P342)</f>
        <v>232</v>
      </c>
      <c r="E336" s="224"/>
      <c r="F336" s="225" t="s">
        <v>269</v>
      </c>
      <c r="G336" s="301"/>
      <c r="H336" s="227"/>
      <c r="I336" s="278"/>
      <c r="J336" s="227"/>
      <c r="K336" s="278"/>
      <c r="L336" s="278"/>
      <c r="M336" s="228"/>
      <c r="N336" s="278"/>
      <c r="O336" s="278"/>
      <c r="P336" s="227"/>
      <c r="Q336" s="1733" t="s">
        <v>830</v>
      </c>
      <c r="R336" s="199"/>
      <c r="S336" s="199"/>
      <c r="T336" s="199"/>
      <c r="U336" s="209"/>
      <c r="V336" s="209"/>
    </row>
    <row r="337" spans="1:22" ht="17.45" customHeight="1">
      <c r="A337" s="1913"/>
      <c r="B337" s="1912"/>
      <c r="C337" s="1912"/>
      <c r="D337" s="223"/>
      <c r="E337" s="224"/>
      <c r="F337" s="200" t="s">
        <v>81</v>
      </c>
      <c r="G337" s="226"/>
      <c r="H337" s="227"/>
      <c r="I337" s="278"/>
      <c r="J337" s="227"/>
      <c r="K337" s="278"/>
      <c r="L337" s="278"/>
      <c r="M337" s="228"/>
      <c r="N337" s="278"/>
      <c r="O337" s="278"/>
      <c r="P337" s="227"/>
      <c r="Q337" s="1734"/>
      <c r="R337" s="199"/>
      <c r="S337" s="199"/>
      <c r="T337" s="199"/>
      <c r="U337" s="209"/>
      <c r="V337" s="209"/>
    </row>
    <row r="338" spans="1:22" ht="17.45" customHeight="1">
      <c r="A338" s="1913"/>
      <c r="B338" s="1912"/>
      <c r="C338" s="1912"/>
      <c r="D338" s="223"/>
      <c r="E338" s="224"/>
      <c r="F338" s="200" t="s">
        <v>147</v>
      </c>
      <c r="G338" s="226"/>
      <c r="H338" s="227"/>
      <c r="I338" s="278"/>
      <c r="J338" s="227"/>
      <c r="K338" s="278"/>
      <c r="L338" s="278"/>
      <c r="M338" s="228"/>
      <c r="N338" s="278"/>
      <c r="O338" s="278"/>
      <c r="P338" s="227"/>
      <c r="Q338" s="1734"/>
      <c r="R338" s="199"/>
      <c r="S338" s="199"/>
      <c r="T338" s="199"/>
      <c r="U338" s="209"/>
      <c r="V338" s="209"/>
    </row>
    <row r="339" spans="1:22" ht="17.45" customHeight="1">
      <c r="A339" s="1913"/>
      <c r="B339" s="1912"/>
      <c r="C339" s="1912"/>
      <c r="D339" s="223"/>
      <c r="E339" s="224"/>
      <c r="F339" s="200" t="s">
        <v>153</v>
      </c>
      <c r="G339" s="226"/>
      <c r="H339" s="227"/>
      <c r="I339" s="278"/>
      <c r="J339" s="227"/>
      <c r="K339" s="278">
        <v>1</v>
      </c>
      <c r="L339" s="278" t="s">
        <v>75</v>
      </c>
      <c r="M339" s="228" t="s">
        <v>68</v>
      </c>
      <c r="N339" s="278">
        <v>12</v>
      </c>
      <c r="O339" s="278" t="s">
        <v>145</v>
      </c>
      <c r="P339" s="227">
        <f>K339*N339</f>
        <v>12</v>
      </c>
      <c r="Q339" s="1734"/>
      <c r="R339" s="199"/>
      <c r="S339" s="199"/>
      <c r="T339" s="199"/>
      <c r="U339" s="209"/>
      <c r="V339" s="209"/>
    </row>
    <row r="340" spans="1:22" ht="17.45" customHeight="1">
      <c r="A340" s="1913"/>
      <c r="B340" s="1912"/>
      <c r="C340" s="1912"/>
      <c r="D340" s="223"/>
      <c r="E340" s="224"/>
      <c r="F340" s="200" t="s">
        <v>154</v>
      </c>
      <c r="G340" s="226"/>
      <c r="H340" s="227"/>
      <c r="I340" s="278"/>
      <c r="J340" s="227"/>
      <c r="K340" s="278">
        <v>30</v>
      </c>
      <c r="L340" s="278" t="s">
        <v>75</v>
      </c>
      <c r="M340" s="228" t="s">
        <v>68</v>
      </c>
      <c r="N340" s="278">
        <v>3</v>
      </c>
      <c r="O340" s="278" t="s">
        <v>132</v>
      </c>
      <c r="P340" s="227">
        <f>K340*N340</f>
        <v>90</v>
      </c>
      <c r="Q340" s="1734"/>
      <c r="R340" s="199"/>
      <c r="S340" s="199"/>
      <c r="T340" s="199"/>
      <c r="U340" s="209"/>
      <c r="V340" s="209"/>
    </row>
    <row r="341" spans="1:22" ht="17.45" customHeight="1">
      <c r="A341" s="1913"/>
      <c r="B341" s="1912"/>
      <c r="C341" s="1912"/>
      <c r="D341" s="223"/>
      <c r="E341" s="224">
        <v>1550</v>
      </c>
      <c r="F341" s="200" t="s">
        <v>155</v>
      </c>
      <c r="G341" s="226"/>
      <c r="H341" s="227"/>
      <c r="I341" s="278"/>
      <c r="J341" s="227"/>
      <c r="K341" s="278">
        <v>20</v>
      </c>
      <c r="L341" s="278" t="s">
        <v>75</v>
      </c>
      <c r="M341" s="228" t="s">
        <v>68</v>
      </c>
      <c r="N341" s="278">
        <v>2</v>
      </c>
      <c r="O341" s="278" t="s">
        <v>132</v>
      </c>
      <c r="P341" s="227">
        <f>K341*N341</f>
        <v>40</v>
      </c>
      <c r="Q341" s="1734"/>
      <c r="R341" s="199"/>
      <c r="S341" s="199"/>
      <c r="T341" s="199"/>
      <c r="U341" s="209"/>
      <c r="V341" s="209"/>
    </row>
    <row r="342" spans="1:22" ht="17.45" customHeight="1">
      <c r="A342" s="1913"/>
      <c r="B342" s="1912"/>
      <c r="C342" s="1912"/>
      <c r="D342" s="223"/>
      <c r="E342" s="224">
        <v>3000</v>
      </c>
      <c r="F342" s="200" t="s">
        <v>156</v>
      </c>
      <c r="G342" s="226"/>
      <c r="H342" s="227"/>
      <c r="I342" s="278"/>
      <c r="J342" s="227"/>
      <c r="K342" s="278">
        <v>30</v>
      </c>
      <c r="L342" s="278" t="s">
        <v>75</v>
      </c>
      <c r="M342" s="228" t="s">
        <v>68</v>
      </c>
      <c r="N342" s="278">
        <v>3</v>
      </c>
      <c r="O342" s="278" t="s">
        <v>132</v>
      </c>
      <c r="P342" s="227">
        <f>K342*N342</f>
        <v>90</v>
      </c>
      <c r="Q342" s="1734"/>
      <c r="R342" s="199"/>
      <c r="S342" s="199"/>
      <c r="T342" s="199"/>
      <c r="U342" s="209"/>
      <c r="V342" s="209"/>
    </row>
    <row r="343" spans="1:22" ht="17.45" customHeight="1">
      <c r="A343" s="1913"/>
      <c r="B343" s="1912"/>
      <c r="C343" s="1912"/>
      <c r="D343" s="250"/>
      <c r="E343" s="241"/>
      <c r="F343" s="242" t="s">
        <v>148</v>
      </c>
      <c r="G343" s="1895" t="s">
        <v>829</v>
      </c>
      <c r="H343" s="1895"/>
      <c r="I343" s="1895"/>
      <c r="J343" s="1895"/>
      <c r="K343" s="1895"/>
      <c r="L343" s="1895"/>
      <c r="M343" s="1895"/>
      <c r="N343" s="1895"/>
      <c r="O343" s="1895"/>
      <c r="P343" s="1895"/>
      <c r="Q343" s="1734"/>
      <c r="R343" s="199"/>
      <c r="S343" s="199"/>
      <c r="T343" s="199"/>
      <c r="U343" s="209"/>
      <c r="V343" s="209"/>
    </row>
    <row r="344" spans="1:22" ht="17.45" customHeight="1">
      <c r="A344" s="1913"/>
      <c r="B344" s="1912"/>
      <c r="C344" s="1912"/>
      <c r="D344" s="208">
        <f>SUM(P347:P361)</f>
        <v>13751</v>
      </c>
      <c r="E344" s="231"/>
      <c r="F344" s="243" t="s">
        <v>270</v>
      </c>
      <c r="G344" s="283"/>
      <c r="H344" s="236"/>
      <c r="I344" s="234"/>
      <c r="J344" s="236"/>
      <c r="K344" s="234"/>
      <c r="L344" s="234"/>
      <c r="M344" s="235"/>
      <c r="N344" s="234"/>
      <c r="O344" s="234"/>
      <c r="P344" s="259"/>
      <c r="Q344" s="1734"/>
      <c r="R344" s="199"/>
      <c r="S344" s="199"/>
      <c r="T344" s="199"/>
      <c r="U344" s="209"/>
      <c r="V344" s="209"/>
    </row>
    <row r="345" spans="1:22" ht="17.45" customHeight="1">
      <c r="A345" s="1913"/>
      <c r="B345" s="1912"/>
      <c r="C345" s="1912"/>
      <c r="D345" s="239"/>
      <c r="E345" s="224"/>
      <c r="F345" s="200" t="s">
        <v>81</v>
      </c>
      <c r="G345" s="226"/>
      <c r="H345" s="227"/>
      <c r="I345" s="278"/>
      <c r="J345" s="227"/>
      <c r="K345" s="278"/>
      <c r="L345" s="278"/>
      <c r="M345" s="228"/>
      <c r="N345" s="278"/>
      <c r="O345" s="278"/>
      <c r="P345" s="261"/>
      <c r="Q345" s="1734"/>
      <c r="R345" s="199"/>
      <c r="S345" s="199"/>
      <c r="T345" s="199"/>
      <c r="U345" s="209"/>
      <c r="V345" s="209"/>
    </row>
    <row r="346" spans="1:22" ht="17.45" customHeight="1">
      <c r="A346" s="1913"/>
      <c r="B346" s="1912"/>
      <c r="C346" s="1912"/>
      <c r="D346" s="239"/>
      <c r="E346" s="224"/>
      <c r="F346" s="200" t="s">
        <v>147</v>
      </c>
      <c r="G346" s="226"/>
      <c r="H346" s="227"/>
      <c r="I346" s="278"/>
      <c r="J346" s="227"/>
      <c r="K346" s="278"/>
      <c r="L346" s="278"/>
      <c r="M346" s="228"/>
      <c r="N346" s="278"/>
      <c r="O346" s="278"/>
      <c r="P346" s="261"/>
      <c r="Q346" s="1734"/>
      <c r="R346" s="199"/>
      <c r="S346" s="199"/>
      <c r="T346" s="199"/>
      <c r="U346" s="209"/>
      <c r="V346" s="209"/>
    </row>
    <row r="347" spans="1:22" ht="17.45" customHeight="1">
      <c r="A347" s="1913"/>
      <c r="B347" s="1912"/>
      <c r="C347" s="1912"/>
      <c r="D347" s="239"/>
      <c r="E347" s="224"/>
      <c r="F347" s="200" t="s">
        <v>157</v>
      </c>
      <c r="G347" s="226"/>
      <c r="H347" s="227"/>
      <c r="I347" s="278"/>
      <c r="J347" s="227"/>
      <c r="K347" s="278">
        <v>65</v>
      </c>
      <c r="L347" s="278" t="s">
        <v>75</v>
      </c>
      <c r="M347" s="228" t="s">
        <v>68</v>
      </c>
      <c r="N347" s="278">
        <v>4</v>
      </c>
      <c r="O347" s="278" t="s">
        <v>132</v>
      </c>
      <c r="P347" s="261">
        <f t="shared" ref="P347:P353" si="11">K347*N347</f>
        <v>260</v>
      </c>
      <c r="Q347" s="1734"/>
      <c r="R347" s="199"/>
      <c r="S347" s="199"/>
      <c r="T347" s="199"/>
      <c r="U347" s="209"/>
      <c r="V347" s="209"/>
    </row>
    <row r="348" spans="1:22" ht="17.45" customHeight="1">
      <c r="A348" s="1913"/>
      <c r="B348" s="1912"/>
      <c r="C348" s="1912"/>
      <c r="D348" s="239"/>
      <c r="E348" s="224">
        <v>0</v>
      </c>
      <c r="F348" s="200" t="s">
        <v>828</v>
      </c>
      <c r="G348" s="226"/>
      <c r="H348" s="227"/>
      <c r="I348" s="278"/>
      <c r="J348" s="227"/>
      <c r="K348" s="278">
        <v>40</v>
      </c>
      <c r="L348" s="278" t="s">
        <v>75</v>
      </c>
      <c r="M348" s="228" t="s">
        <v>68</v>
      </c>
      <c r="N348" s="278">
        <v>1</v>
      </c>
      <c r="O348" s="278" t="s">
        <v>132</v>
      </c>
      <c r="P348" s="261">
        <f t="shared" si="11"/>
        <v>40</v>
      </c>
      <c r="Q348" s="1734"/>
      <c r="R348" s="199"/>
      <c r="S348" s="199"/>
      <c r="T348" s="199"/>
      <c r="U348" s="209"/>
      <c r="V348" s="209"/>
    </row>
    <row r="349" spans="1:22" ht="17.45" customHeight="1">
      <c r="A349" s="1913"/>
      <c r="B349" s="1912"/>
      <c r="C349" s="1912"/>
      <c r="D349" s="239"/>
      <c r="E349" s="224">
        <v>200</v>
      </c>
      <c r="F349" s="200" t="s">
        <v>158</v>
      </c>
      <c r="G349" s="226"/>
      <c r="H349" s="227"/>
      <c r="I349" s="278"/>
      <c r="J349" s="227"/>
      <c r="K349" s="278">
        <v>30</v>
      </c>
      <c r="L349" s="278" t="s">
        <v>75</v>
      </c>
      <c r="M349" s="228" t="s">
        <v>68</v>
      </c>
      <c r="N349" s="278">
        <v>4</v>
      </c>
      <c r="O349" s="278" t="s">
        <v>132</v>
      </c>
      <c r="P349" s="261">
        <f t="shared" si="11"/>
        <v>120</v>
      </c>
      <c r="Q349" s="1734"/>
      <c r="R349" s="199"/>
      <c r="S349" s="199"/>
      <c r="T349" s="199">
        <v>120000</v>
      </c>
      <c r="U349" s="209" t="s">
        <v>827</v>
      </c>
      <c r="V349" s="209"/>
    </row>
    <row r="350" spans="1:22" ht="17.45" customHeight="1">
      <c r="A350" s="1913"/>
      <c r="B350" s="1912"/>
      <c r="C350" s="1912"/>
      <c r="D350" s="239"/>
      <c r="E350" s="224"/>
      <c r="F350" s="200" t="s">
        <v>826</v>
      </c>
      <c r="G350" s="226"/>
      <c r="H350" s="227"/>
      <c r="I350" s="278"/>
      <c r="J350" s="227"/>
      <c r="K350" s="278">
        <v>9</v>
      </c>
      <c r="L350" s="278" t="s">
        <v>75</v>
      </c>
      <c r="M350" s="228" t="s">
        <v>68</v>
      </c>
      <c r="N350" s="278">
        <v>12</v>
      </c>
      <c r="O350" s="278" t="s">
        <v>132</v>
      </c>
      <c r="P350" s="261">
        <f t="shared" si="11"/>
        <v>108</v>
      </c>
      <c r="Q350" s="1734"/>
      <c r="R350" s="199"/>
      <c r="S350" s="199"/>
      <c r="T350" s="199"/>
      <c r="U350" s="209"/>
      <c r="V350" s="209"/>
    </row>
    <row r="351" spans="1:22" ht="17.45" customHeight="1">
      <c r="A351" s="1913"/>
      <c r="B351" s="1912"/>
      <c r="C351" s="1912"/>
      <c r="D351" s="239"/>
      <c r="E351" s="224"/>
      <c r="F351" s="200" t="s">
        <v>159</v>
      </c>
      <c r="G351" s="226"/>
      <c r="H351" s="227"/>
      <c r="I351" s="278"/>
      <c r="J351" s="227"/>
      <c r="K351" s="278">
        <v>50</v>
      </c>
      <c r="L351" s="278" t="s">
        <v>75</v>
      </c>
      <c r="M351" s="228" t="s">
        <v>68</v>
      </c>
      <c r="N351" s="278">
        <v>1</v>
      </c>
      <c r="O351" s="278" t="s">
        <v>132</v>
      </c>
      <c r="P351" s="261">
        <f t="shared" si="11"/>
        <v>50</v>
      </c>
      <c r="Q351" s="1734"/>
      <c r="R351" s="199"/>
      <c r="S351" s="199"/>
      <c r="T351" s="199"/>
      <c r="U351" s="209"/>
      <c r="V351" s="209"/>
    </row>
    <row r="352" spans="1:22" ht="17.45" customHeight="1">
      <c r="A352" s="1913"/>
      <c r="B352" s="1912"/>
      <c r="C352" s="1912"/>
      <c r="D352" s="239"/>
      <c r="E352" s="224"/>
      <c r="F352" s="200" t="s">
        <v>825</v>
      </c>
      <c r="G352" s="226"/>
      <c r="H352" s="227"/>
      <c r="I352" s="278"/>
      <c r="J352" s="227"/>
      <c r="K352" s="278">
        <v>70</v>
      </c>
      <c r="L352" s="278" t="s">
        <v>75</v>
      </c>
      <c r="M352" s="228" t="s">
        <v>68</v>
      </c>
      <c r="N352" s="278">
        <v>6</v>
      </c>
      <c r="O352" s="278" t="s">
        <v>132</v>
      </c>
      <c r="P352" s="261">
        <f t="shared" si="11"/>
        <v>420</v>
      </c>
      <c r="Q352" s="1734"/>
      <c r="R352" s="199"/>
      <c r="S352" s="199"/>
      <c r="T352" s="199"/>
      <c r="U352" s="209"/>
      <c r="V352" s="209"/>
    </row>
    <row r="353" spans="1:22" ht="17.45" customHeight="1">
      <c r="A353" s="1913"/>
      <c r="B353" s="1912"/>
      <c r="C353" s="1912"/>
      <c r="D353" s="240"/>
      <c r="E353" s="241">
        <v>0</v>
      </c>
      <c r="F353" s="242" t="s">
        <v>824</v>
      </c>
      <c r="G353" s="302"/>
      <c r="H353" s="272"/>
      <c r="I353" s="273"/>
      <c r="J353" s="272"/>
      <c r="K353" s="273">
        <v>45</v>
      </c>
      <c r="L353" s="273" t="s">
        <v>75</v>
      </c>
      <c r="M353" s="274" t="s">
        <v>68</v>
      </c>
      <c r="N353" s="273">
        <v>4</v>
      </c>
      <c r="O353" s="273" t="s">
        <v>132</v>
      </c>
      <c r="P353" s="303">
        <f t="shared" si="11"/>
        <v>180</v>
      </c>
      <c r="Q353" s="1735"/>
      <c r="R353" s="199"/>
      <c r="S353" s="199"/>
      <c r="T353" s="199"/>
      <c r="U353" s="209"/>
      <c r="V353" s="209"/>
    </row>
    <row r="354" spans="1:22" ht="17.45" customHeight="1">
      <c r="A354" s="1742" t="s">
        <v>256</v>
      </c>
      <c r="B354" s="1778" t="s">
        <v>152</v>
      </c>
      <c r="C354" s="1779"/>
      <c r="D354" s="230"/>
      <c r="E354" s="231"/>
      <c r="F354" s="326" t="s">
        <v>823</v>
      </c>
      <c r="G354" s="233"/>
      <c r="H354" s="234">
        <v>2</v>
      </c>
      <c r="I354" s="234" t="s">
        <v>75</v>
      </c>
      <c r="J354" s="235" t="s">
        <v>68</v>
      </c>
      <c r="K354" s="234">
        <v>2</v>
      </c>
      <c r="L354" s="811" t="s">
        <v>822</v>
      </c>
      <c r="M354" s="235" t="s">
        <v>68</v>
      </c>
      <c r="N354" s="234">
        <v>2</v>
      </c>
      <c r="O354" s="234" t="s">
        <v>132</v>
      </c>
      <c r="P354" s="236">
        <f>K354*N354*H354</f>
        <v>8</v>
      </c>
      <c r="Q354" s="237"/>
      <c r="R354" s="199"/>
      <c r="S354" s="199"/>
      <c r="T354" s="199"/>
      <c r="U354" s="209"/>
      <c r="V354" s="209"/>
    </row>
    <row r="355" spans="1:22" ht="17.45" customHeight="1">
      <c r="A355" s="1743"/>
      <c r="B355" s="1780"/>
      <c r="C355" s="1781"/>
      <c r="D355" s="223"/>
      <c r="E355" s="224"/>
      <c r="F355" s="200" t="s">
        <v>525</v>
      </c>
      <c r="G355" s="226"/>
      <c r="H355" s="227">
        <v>60</v>
      </c>
      <c r="I355" s="278" t="s">
        <v>821</v>
      </c>
      <c r="J355" s="228" t="s">
        <v>68</v>
      </c>
      <c r="K355" s="278">
        <v>2</v>
      </c>
      <c r="L355" s="278" t="s">
        <v>531</v>
      </c>
      <c r="M355" s="228" t="s">
        <v>68</v>
      </c>
      <c r="N355" s="278">
        <v>3</v>
      </c>
      <c r="O355" s="278" t="s">
        <v>820</v>
      </c>
      <c r="P355" s="227">
        <f>K355*N355*H355</f>
        <v>360</v>
      </c>
      <c r="Q355" s="1734" t="s">
        <v>416</v>
      </c>
      <c r="R355" s="199"/>
      <c r="S355" s="199"/>
      <c r="T355" s="199"/>
      <c r="U355" s="209"/>
      <c r="V355" s="209"/>
    </row>
    <row r="356" spans="1:22" ht="17.45" customHeight="1">
      <c r="A356" s="1743"/>
      <c r="B356" s="1780"/>
      <c r="C356" s="1781"/>
      <c r="D356" s="223"/>
      <c r="E356" s="224"/>
      <c r="F356" s="200" t="s">
        <v>819</v>
      </c>
      <c r="G356" s="226"/>
      <c r="H356" s="227">
        <v>450</v>
      </c>
      <c r="I356" s="278" t="s">
        <v>483</v>
      </c>
      <c r="J356" s="228" t="s">
        <v>68</v>
      </c>
      <c r="K356" s="278">
        <v>2</v>
      </c>
      <c r="L356" s="278" t="s">
        <v>531</v>
      </c>
      <c r="M356" s="228" t="s">
        <v>68</v>
      </c>
      <c r="N356" s="278">
        <v>12</v>
      </c>
      <c r="O356" s="278" t="s">
        <v>737</v>
      </c>
      <c r="P356" s="227">
        <f>K356*N356*H356</f>
        <v>10800</v>
      </c>
      <c r="Q356" s="1734"/>
      <c r="R356" s="199"/>
      <c r="S356" s="199"/>
      <c r="T356" s="199"/>
      <c r="U356" s="209"/>
      <c r="V356" s="209"/>
    </row>
    <row r="357" spans="1:22" ht="17.45" customHeight="1">
      <c r="A357" s="1743"/>
      <c r="B357" s="1780"/>
      <c r="C357" s="1781"/>
      <c r="D357" s="223"/>
      <c r="E357" s="224"/>
      <c r="F357" s="200" t="s">
        <v>759</v>
      </c>
      <c r="G357" s="226"/>
      <c r="H357" s="227"/>
      <c r="I357" s="278"/>
      <c r="J357" s="227"/>
      <c r="K357" s="278">
        <v>2</v>
      </c>
      <c r="L357" s="278" t="s">
        <v>531</v>
      </c>
      <c r="M357" s="228" t="s">
        <v>68</v>
      </c>
      <c r="N357" s="278">
        <v>12</v>
      </c>
      <c r="O357" s="278" t="s">
        <v>737</v>
      </c>
      <c r="P357" s="227">
        <f>K357*N357</f>
        <v>24</v>
      </c>
      <c r="Q357" s="1734"/>
      <c r="R357" s="199"/>
      <c r="S357" s="199"/>
      <c r="T357" s="199"/>
      <c r="U357" s="209"/>
      <c r="V357" s="209"/>
    </row>
    <row r="358" spans="1:22" ht="17.45" customHeight="1">
      <c r="A358" s="1743"/>
      <c r="B358" s="1780"/>
      <c r="C358" s="1781"/>
      <c r="D358" s="223"/>
      <c r="E358" s="224"/>
      <c r="F358" s="200" t="s">
        <v>740</v>
      </c>
      <c r="G358" s="226"/>
      <c r="H358" s="227"/>
      <c r="I358" s="278"/>
      <c r="J358" s="227"/>
      <c r="K358" s="278">
        <v>800</v>
      </c>
      <c r="L358" s="278" t="s">
        <v>75</v>
      </c>
      <c r="M358" s="228" t="s">
        <v>68</v>
      </c>
      <c r="N358" s="278">
        <v>1</v>
      </c>
      <c r="O358" s="278" t="s">
        <v>132</v>
      </c>
      <c r="P358" s="227">
        <f>K358*N358</f>
        <v>800</v>
      </c>
      <c r="Q358" s="1734"/>
      <c r="R358" s="199"/>
      <c r="S358" s="199"/>
      <c r="T358" s="199"/>
      <c r="U358" s="209"/>
      <c r="V358" s="209"/>
    </row>
    <row r="359" spans="1:22" ht="17.45" customHeight="1">
      <c r="A359" s="1743"/>
      <c r="B359" s="1780"/>
      <c r="C359" s="1781"/>
      <c r="D359" s="223"/>
      <c r="E359" s="224"/>
      <c r="F359" s="200" t="s">
        <v>818</v>
      </c>
      <c r="G359" s="226"/>
      <c r="H359" s="227"/>
      <c r="I359" s="278"/>
      <c r="J359" s="227"/>
      <c r="K359" s="278">
        <v>1</v>
      </c>
      <c r="L359" s="278" t="s">
        <v>75</v>
      </c>
      <c r="M359" s="228" t="s">
        <v>68</v>
      </c>
      <c r="N359" s="278">
        <v>1</v>
      </c>
      <c r="O359" s="278" t="s">
        <v>132</v>
      </c>
      <c r="P359" s="227">
        <f>K359*N359</f>
        <v>1</v>
      </c>
      <c r="Q359" s="1734"/>
      <c r="R359" s="199"/>
      <c r="S359" s="199"/>
      <c r="T359" s="199"/>
      <c r="U359" s="209"/>
      <c r="V359" s="209"/>
    </row>
    <row r="360" spans="1:22" ht="17.45" customHeight="1">
      <c r="A360" s="1743"/>
      <c r="B360" s="1780"/>
      <c r="C360" s="1781"/>
      <c r="D360" s="223"/>
      <c r="E360" s="224"/>
      <c r="F360" s="200" t="s">
        <v>817</v>
      </c>
      <c r="G360" s="226"/>
      <c r="H360" s="227"/>
      <c r="I360" s="278"/>
      <c r="J360" s="227"/>
      <c r="K360" s="278">
        <v>380</v>
      </c>
      <c r="L360" s="278" t="s">
        <v>75</v>
      </c>
      <c r="M360" s="228" t="s">
        <v>68</v>
      </c>
      <c r="N360" s="278">
        <v>1</v>
      </c>
      <c r="O360" s="278" t="s">
        <v>132</v>
      </c>
      <c r="P360" s="227">
        <f>K360*N360</f>
        <v>380</v>
      </c>
      <c r="Q360" s="1734"/>
      <c r="R360" s="199"/>
      <c r="S360" s="199"/>
      <c r="T360" s="199"/>
      <c r="U360" s="209"/>
      <c r="V360" s="209"/>
    </row>
    <row r="361" spans="1:22" ht="17.45" customHeight="1">
      <c r="A361" s="1743"/>
      <c r="B361" s="1780"/>
      <c r="C361" s="1781"/>
      <c r="D361" s="223"/>
      <c r="E361" s="224"/>
      <c r="F361" s="200" t="s">
        <v>1577</v>
      </c>
      <c r="G361" s="226"/>
      <c r="H361" s="227"/>
      <c r="I361" s="278"/>
      <c r="J361" s="227"/>
      <c r="K361" s="278">
        <v>10</v>
      </c>
      <c r="L361" s="278" t="s">
        <v>75</v>
      </c>
      <c r="M361" s="228" t="s">
        <v>68</v>
      </c>
      <c r="N361" s="278">
        <v>20</v>
      </c>
      <c r="O361" s="278" t="s">
        <v>132</v>
      </c>
      <c r="P361" s="227">
        <f>K361*N361</f>
        <v>200</v>
      </c>
      <c r="Q361" s="1734"/>
      <c r="R361" s="199"/>
      <c r="S361" s="199"/>
      <c r="T361" s="199"/>
      <c r="U361" s="209"/>
      <c r="V361" s="209"/>
    </row>
    <row r="362" spans="1:22" ht="17.45" customHeight="1">
      <c r="A362" s="1743"/>
      <c r="B362" s="1782"/>
      <c r="C362" s="1783"/>
      <c r="D362" s="223"/>
      <c r="E362" s="224"/>
      <c r="F362" s="200" t="s">
        <v>148</v>
      </c>
      <c r="G362" s="1803" t="s">
        <v>816</v>
      </c>
      <c r="H362" s="1803"/>
      <c r="I362" s="1803"/>
      <c r="J362" s="1803"/>
      <c r="K362" s="1803"/>
      <c r="L362" s="1803"/>
      <c r="M362" s="1803"/>
      <c r="N362" s="1803"/>
      <c r="O362" s="1803"/>
      <c r="P362" s="1803"/>
      <c r="Q362" s="1735"/>
      <c r="R362" s="199"/>
      <c r="S362" s="199"/>
      <c r="T362" s="199"/>
      <c r="U362" s="209"/>
      <c r="V362" s="209"/>
    </row>
    <row r="363" spans="1:22" ht="17.45" customHeight="1">
      <c r="A363" s="1743"/>
      <c r="B363" s="1914" t="s">
        <v>815</v>
      </c>
      <c r="C363" s="1915"/>
      <c r="D363" s="230">
        <f>SUM(P366:P367)</f>
        <v>360</v>
      </c>
      <c r="E363" s="257">
        <v>2000</v>
      </c>
      <c r="F363" s="243" t="s">
        <v>814</v>
      </c>
      <c r="G363" s="233"/>
      <c r="H363" s="236"/>
      <c r="I363" s="234"/>
      <c r="J363" s="236"/>
      <c r="K363" s="234"/>
      <c r="L363" s="234"/>
      <c r="M363" s="235"/>
      <c r="N363" s="234"/>
      <c r="O363" s="234"/>
      <c r="P363" s="236"/>
      <c r="Q363" s="771"/>
      <c r="R363" s="199"/>
      <c r="S363" s="199"/>
      <c r="T363" s="199">
        <v>350000</v>
      </c>
      <c r="U363" s="209" t="s">
        <v>813</v>
      </c>
      <c r="V363" s="209"/>
    </row>
    <row r="364" spans="1:22" ht="17.45" customHeight="1">
      <c r="A364" s="1743"/>
      <c r="B364" s="1916"/>
      <c r="C364" s="1917"/>
      <c r="D364" s="304"/>
      <c r="E364" s="260"/>
      <c r="F364" s="200" t="s">
        <v>81</v>
      </c>
      <c r="G364" s="226"/>
      <c r="H364" s="227"/>
      <c r="I364" s="278"/>
      <c r="J364" s="227"/>
      <c r="K364" s="278"/>
      <c r="L364" s="278"/>
      <c r="M364" s="228"/>
      <c r="N364" s="278"/>
      <c r="O364" s="278"/>
      <c r="P364" s="261"/>
      <c r="Q364" s="772"/>
      <c r="R364" s="199"/>
      <c r="S364" s="199"/>
      <c r="T364" s="199"/>
      <c r="U364" s="209"/>
      <c r="V364" s="209"/>
    </row>
    <row r="365" spans="1:22" ht="17.45" customHeight="1">
      <c r="A365" s="1743"/>
      <c r="B365" s="1916"/>
      <c r="C365" s="1917"/>
      <c r="D365" s="304"/>
      <c r="E365" s="260"/>
      <c r="F365" s="200" t="s">
        <v>147</v>
      </c>
      <c r="G365" s="226"/>
      <c r="H365" s="227"/>
      <c r="I365" s="278"/>
      <c r="J365" s="227"/>
      <c r="K365" s="278"/>
      <c r="L365" s="278"/>
      <c r="M365" s="228"/>
      <c r="N365" s="278"/>
      <c r="O365" s="278"/>
      <c r="P365" s="261"/>
      <c r="Q365" s="772"/>
      <c r="R365" s="199"/>
      <c r="S365" s="199"/>
      <c r="T365" s="199"/>
      <c r="U365" s="209"/>
      <c r="V365" s="209"/>
    </row>
    <row r="366" spans="1:22" ht="17.45" customHeight="1">
      <c r="A366" s="1743"/>
      <c r="B366" s="1916"/>
      <c r="C366" s="1917"/>
      <c r="D366" s="304"/>
      <c r="E366" s="260"/>
      <c r="F366" s="200" t="s">
        <v>812</v>
      </c>
      <c r="G366" s="226"/>
      <c r="H366" s="227">
        <v>6</v>
      </c>
      <c r="I366" s="278" t="s">
        <v>811</v>
      </c>
      <c r="J366" s="228" t="s">
        <v>68</v>
      </c>
      <c r="K366" s="278">
        <v>15</v>
      </c>
      <c r="L366" s="278" t="s">
        <v>483</v>
      </c>
      <c r="M366" s="228" t="s">
        <v>68</v>
      </c>
      <c r="N366" s="278">
        <v>4</v>
      </c>
      <c r="O366" s="278" t="s">
        <v>482</v>
      </c>
      <c r="P366" s="227">
        <f>K366*N366*H366</f>
        <v>360</v>
      </c>
      <c r="Q366" s="772"/>
      <c r="R366" s="199"/>
      <c r="S366" s="199"/>
      <c r="T366" s="199"/>
      <c r="U366" s="209"/>
      <c r="V366" s="209"/>
    </row>
    <row r="367" spans="1:22" ht="17.45" customHeight="1">
      <c r="A367" s="1743"/>
      <c r="B367" s="1916"/>
      <c r="C367" s="1917"/>
      <c r="D367" s="304"/>
      <c r="E367" s="260"/>
      <c r="F367" s="200" t="s">
        <v>148</v>
      </c>
      <c r="G367" s="1803" t="s">
        <v>810</v>
      </c>
      <c r="H367" s="1803"/>
      <c r="I367" s="1803"/>
      <c r="J367" s="1803"/>
      <c r="K367" s="1803"/>
      <c r="L367" s="1803"/>
      <c r="M367" s="1803"/>
      <c r="N367" s="1803"/>
      <c r="O367" s="1803"/>
      <c r="P367" s="1803"/>
      <c r="Q367" s="772"/>
      <c r="R367" s="199"/>
      <c r="S367" s="199"/>
      <c r="T367" s="199"/>
      <c r="U367" s="209"/>
      <c r="V367" s="209"/>
    </row>
    <row r="368" spans="1:22" ht="17.45" customHeight="1">
      <c r="A368" s="1743"/>
      <c r="B368" s="1918"/>
      <c r="C368" s="1919"/>
      <c r="D368" s="305"/>
      <c r="E368" s="268"/>
      <c r="F368" s="242"/>
      <c r="G368" s="777"/>
      <c r="H368" s="777"/>
      <c r="I368" s="777"/>
      <c r="J368" s="777"/>
      <c r="K368" s="777"/>
      <c r="L368" s="777"/>
      <c r="M368" s="777"/>
      <c r="N368" s="777"/>
      <c r="O368" s="777"/>
      <c r="P368" s="777"/>
      <c r="Q368" s="773"/>
      <c r="R368" s="199"/>
      <c r="S368" s="199"/>
      <c r="T368" s="199"/>
      <c r="U368" s="209"/>
      <c r="V368" s="209"/>
    </row>
    <row r="369" spans="1:22" ht="17.45" customHeight="1">
      <c r="A369" s="1743"/>
      <c r="B369" s="1914" t="s">
        <v>809</v>
      </c>
      <c r="C369" s="1915"/>
      <c r="D369" s="223">
        <f>SUM(P372:P379)</f>
        <v>2500</v>
      </c>
      <c r="E369" s="260"/>
      <c r="F369" s="225" t="s">
        <v>808</v>
      </c>
      <c r="G369" s="226"/>
      <c r="H369" s="227"/>
      <c r="I369" s="278"/>
      <c r="J369" s="227"/>
      <c r="K369" s="278"/>
      <c r="L369" s="278"/>
      <c r="M369" s="228"/>
      <c r="N369" s="278"/>
      <c r="O369" s="278"/>
      <c r="P369" s="227"/>
      <c r="Q369" s="772"/>
      <c r="R369" s="199"/>
      <c r="S369" s="199"/>
      <c r="T369" s="199"/>
      <c r="U369" s="209"/>
      <c r="V369" s="209"/>
    </row>
    <row r="370" spans="1:22" ht="17.45" customHeight="1">
      <c r="A370" s="1743"/>
      <c r="B370" s="1916"/>
      <c r="C370" s="1917"/>
      <c r="D370" s="304"/>
      <c r="E370" s="260"/>
      <c r="F370" s="200" t="s">
        <v>711</v>
      </c>
      <c r="G370" s="226"/>
      <c r="H370" s="227"/>
      <c r="I370" s="278"/>
      <c r="J370" s="227"/>
      <c r="K370" s="278"/>
      <c r="L370" s="278"/>
      <c r="M370" s="228"/>
      <c r="N370" s="278"/>
      <c r="O370" s="278"/>
      <c r="P370" s="227"/>
      <c r="Q370" s="772"/>
      <c r="R370" s="199"/>
      <c r="S370" s="199"/>
      <c r="T370" s="199"/>
      <c r="U370" s="209"/>
      <c r="V370" s="209"/>
    </row>
    <row r="371" spans="1:22" ht="17.45" customHeight="1">
      <c r="A371" s="1743"/>
      <c r="B371" s="1916"/>
      <c r="C371" s="1917"/>
      <c r="D371" s="304"/>
      <c r="E371" s="260"/>
      <c r="F371" s="200" t="s">
        <v>500</v>
      </c>
      <c r="G371" s="226"/>
      <c r="H371" s="227"/>
      <c r="I371" s="278"/>
      <c r="J371" s="227"/>
      <c r="K371" s="278"/>
      <c r="L371" s="278"/>
      <c r="M371" s="228"/>
      <c r="N371" s="278"/>
      <c r="O371" s="278"/>
      <c r="P371" s="227"/>
      <c r="Q371" s="772"/>
      <c r="R371" s="199"/>
      <c r="S371" s="199"/>
      <c r="T371" s="199"/>
      <c r="U371" s="209"/>
      <c r="V371" s="209"/>
    </row>
    <row r="372" spans="1:22" ht="17.45" customHeight="1">
      <c r="A372" s="1743"/>
      <c r="B372" s="1916"/>
      <c r="C372" s="1917"/>
      <c r="D372" s="304"/>
      <c r="E372" s="260">
        <v>1230.3</v>
      </c>
      <c r="F372" s="285" t="s">
        <v>160</v>
      </c>
      <c r="G372" s="284"/>
      <c r="H372" s="227"/>
      <c r="I372" s="278"/>
      <c r="J372" s="228"/>
      <c r="K372" s="278">
        <v>700</v>
      </c>
      <c r="L372" s="278" t="s">
        <v>75</v>
      </c>
      <c r="M372" s="228" t="s">
        <v>68</v>
      </c>
      <c r="N372" s="278">
        <v>1</v>
      </c>
      <c r="O372" s="278" t="s">
        <v>132</v>
      </c>
      <c r="P372" s="227">
        <f>K372*N372</f>
        <v>700</v>
      </c>
      <c r="Q372" s="772"/>
      <c r="R372" s="199"/>
      <c r="S372" s="199"/>
      <c r="T372" s="199"/>
      <c r="U372" s="209"/>
      <c r="V372" s="209"/>
    </row>
    <row r="373" spans="1:22" ht="17.45" customHeight="1">
      <c r="A373" s="1743"/>
      <c r="B373" s="1916"/>
      <c r="C373" s="1917"/>
      <c r="D373" s="304"/>
      <c r="E373" s="260">
        <v>0</v>
      </c>
      <c r="F373" s="285" t="s">
        <v>807</v>
      </c>
      <c r="G373" s="284"/>
      <c r="H373" s="227"/>
      <c r="I373" s="278"/>
      <c r="J373" s="228"/>
      <c r="K373" s="278">
        <v>400</v>
      </c>
      <c r="L373" s="278" t="s">
        <v>75</v>
      </c>
      <c r="M373" s="228" t="s">
        <v>68</v>
      </c>
      <c r="N373" s="278">
        <v>1</v>
      </c>
      <c r="O373" s="278" t="s">
        <v>132</v>
      </c>
      <c r="P373" s="227">
        <f>K373*N373</f>
        <v>400</v>
      </c>
      <c r="Q373" s="772"/>
      <c r="R373" s="199"/>
      <c r="S373" s="199"/>
      <c r="T373" s="199"/>
      <c r="U373" s="209"/>
      <c r="V373" s="209"/>
    </row>
    <row r="374" spans="1:22" ht="17.45" customHeight="1">
      <c r="A374" s="1743"/>
      <c r="B374" s="1916"/>
      <c r="C374" s="1917"/>
      <c r="D374" s="304"/>
      <c r="E374" s="260">
        <v>0</v>
      </c>
      <c r="F374" s="767" t="s">
        <v>806</v>
      </c>
      <c r="G374" s="769"/>
      <c r="H374" s="227"/>
      <c r="I374" s="278"/>
      <c r="J374" s="228"/>
      <c r="K374" s="278">
        <v>50</v>
      </c>
      <c r="L374" s="278" t="s">
        <v>75</v>
      </c>
      <c r="M374" s="228" t="s">
        <v>68</v>
      </c>
      <c r="N374" s="278">
        <v>1</v>
      </c>
      <c r="O374" s="278" t="s">
        <v>132</v>
      </c>
      <c r="P374" s="227">
        <f>K374*N374</f>
        <v>50</v>
      </c>
      <c r="Q374" s="772"/>
      <c r="R374" s="199"/>
      <c r="S374" s="199"/>
      <c r="T374" s="199"/>
      <c r="U374" s="209"/>
      <c r="V374" s="209"/>
    </row>
    <row r="375" spans="1:22" ht="17.45" customHeight="1">
      <c r="A375" s="1743"/>
      <c r="B375" s="1916"/>
      <c r="C375" s="1917"/>
      <c r="D375" s="304"/>
      <c r="E375" s="260">
        <v>0</v>
      </c>
      <c r="F375" s="200" t="s">
        <v>271</v>
      </c>
      <c r="G375" s="226"/>
      <c r="H375" s="227"/>
      <c r="I375" s="278"/>
      <c r="J375" s="227"/>
      <c r="K375" s="278">
        <v>30</v>
      </c>
      <c r="L375" s="278" t="s">
        <v>75</v>
      </c>
      <c r="M375" s="228" t="s">
        <v>68</v>
      </c>
      <c r="N375" s="278">
        <v>1</v>
      </c>
      <c r="O375" s="278" t="s">
        <v>132</v>
      </c>
      <c r="P375" s="227">
        <f>K375*N375</f>
        <v>30</v>
      </c>
      <c r="Q375" s="772"/>
      <c r="R375" s="199"/>
      <c r="S375" s="199"/>
      <c r="T375" s="199"/>
      <c r="U375" s="209"/>
      <c r="V375" s="209"/>
    </row>
    <row r="376" spans="1:22" ht="17.45" customHeight="1">
      <c r="A376" s="1743"/>
      <c r="B376" s="1916"/>
      <c r="C376" s="1917"/>
      <c r="D376" s="304"/>
      <c r="E376" s="306">
        <v>88</v>
      </c>
      <c r="F376" s="285" t="s">
        <v>272</v>
      </c>
      <c r="G376" s="307"/>
      <c r="H376" s="227"/>
      <c r="I376" s="278"/>
      <c r="J376" s="1814">
        <v>200</v>
      </c>
      <c r="K376" s="1814"/>
      <c r="L376" s="278" t="s">
        <v>75</v>
      </c>
      <c r="M376" s="227" t="s">
        <v>68</v>
      </c>
      <c r="N376" s="227">
        <v>2</v>
      </c>
      <c r="O376" s="278" t="s">
        <v>132</v>
      </c>
      <c r="P376" s="227">
        <f>J376*N376</f>
        <v>400</v>
      </c>
      <c r="Q376" s="772"/>
      <c r="R376" s="199"/>
      <c r="S376" s="199"/>
      <c r="T376" s="199"/>
      <c r="U376" s="209"/>
      <c r="V376" s="209"/>
    </row>
    <row r="377" spans="1:22" ht="17.45" customHeight="1">
      <c r="A377" s="1743"/>
      <c r="B377" s="1916"/>
      <c r="C377" s="1917"/>
      <c r="D377" s="304"/>
      <c r="E377" s="306">
        <v>2097.1</v>
      </c>
      <c r="F377" s="285" t="s">
        <v>273</v>
      </c>
      <c r="G377" s="307"/>
      <c r="H377" s="227"/>
      <c r="I377" s="278"/>
      <c r="J377" s="227"/>
      <c r="K377" s="278">
        <v>600</v>
      </c>
      <c r="L377" s="278" t="s">
        <v>75</v>
      </c>
      <c r="M377" s="228" t="s">
        <v>68</v>
      </c>
      <c r="N377" s="278">
        <v>1</v>
      </c>
      <c r="O377" s="278" t="s">
        <v>132</v>
      </c>
      <c r="P377" s="227">
        <f>K377*N377</f>
        <v>600</v>
      </c>
      <c r="Q377" s="772"/>
      <c r="R377" s="199"/>
      <c r="S377" s="199"/>
      <c r="T377" s="199"/>
      <c r="U377" s="209"/>
      <c r="V377" s="209"/>
    </row>
    <row r="378" spans="1:22" ht="17.45" customHeight="1">
      <c r="A378" s="1743"/>
      <c r="B378" s="1916"/>
      <c r="C378" s="1917"/>
      <c r="D378" s="304"/>
      <c r="E378" s="306">
        <v>869</v>
      </c>
      <c r="F378" s="285" t="s">
        <v>274</v>
      </c>
      <c r="G378" s="307"/>
      <c r="H378" s="227"/>
      <c r="I378" s="278"/>
      <c r="J378" s="1814">
        <v>300</v>
      </c>
      <c r="K378" s="1814"/>
      <c r="L378" s="278" t="s">
        <v>75</v>
      </c>
      <c r="M378" s="227" t="s">
        <v>68</v>
      </c>
      <c r="N378" s="227">
        <v>1</v>
      </c>
      <c r="O378" s="278" t="s">
        <v>132</v>
      </c>
      <c r="P378" s="227">
        <f>J378*N378</f>
        <v>300</v>
      </c>
      <c r="Q378" s="772"/>
      <c r="R378" s="199"/>
      <c r="S378" s="199"/>
      <c r="T378" s="199"/>
      <c r="U378" s="209"/>
      <c r="V378" s="209"/>
    </row>
    <row r="379" spans="1:22" ht="17.45" customHeight="1">
      <c r="A379" s="1743"/>
      <c r="B379" s="1916"/>
      <c r="C379" s="1917"/>
      <c r="D379" s="304"/>
      <c r="E379" s="306">
        <v>200</v>
      </c>
      <c r="F379" s="281" t="s">
        <v>161</v>
      </c>
      <c r="G379" s="308"/>
      <c r="H379" s="227"/>
      <c r="I379" s="278"/>
      <c r="J379" s="228"/>
      <c r="K379" s="278">
        <v>10</v>
      </c>
      <c r="L379" s="278" t="s">
        <v>75</v>
      </c>
      <c r="M379" s="228" t="s">
        <v>68</v>
      </c>
      <c r="N379" s="278">
        <v>2</v>
      </c>
      <c r="O379" s="278" t="s">
        <v>132</v>
      </c>
      <c r="P379" s="227">
        <f>K379*N379</f>
        <v>20</v>
      </c>
      <c r="Q379" s="772"/>
      <c r="R379" s="199"/>
      <c r="S379" s="199"/>
      <c r="T379" s="199"/>
      <c r="U379" s="209"/>
      <c r="V379" s="209"/>
    </row>
    <row r="380" spans="1:22" ht="17.45" customHeight="1">
      <c r="A380" s="1743"/>
      <c r="B380" s="1916"/>
      <c r="C380" s="1917"/>
      <c r="D380" s="304"/>
      <c r="E380" s="306"/>
      <c r="F380" s="200" t="s">
        <v>505</v>
      </c>
      <c r="G380" s="284" t="s">
        <v>805</v>
      </c>
      <c r="H380" s="227"/>
      <c r="I380" s="278"/>
      <c r="J380" s="227"/>
      <c r="K380" s="278"/>
      <c r="L380" s="278"/>
      <c r="M380" s="228"/>
      <c r="N380" s="278"/>
      <c r="O380" s="278"/>
      <c r="P380" s="261"/>
      <c r="Q380" s="772"/>
      <c r="R380" s="199"/>
      <c r="S380" s="199"/>
      <c r="T380" s="199"/>
      <c r="U380" s="209"/>
      <c r="V380" s="209"/>
    </row>
    <row r="381" spans="1:22" ht="17.45" customHeight="1">
      <c r="A381" s="1743"/>
      <c r="B381" s="1916"/>
      <c r="C381" s="1917"/>
      <c r="D381" s="304"/>
      <c r="E381" s="306"/>
      <c r="F381" s="200"/>
      <c r="G381" s="226" t="s">
        <v>804</v>
      </c>
      <c r="H381" s="227"/>
      <c r="I381" s="278"/>
      <c r="J381" s="227"/>
      <c r="K381" s="278"/>
      <c r="L381" s="278"/>
      <c r="M381" s="228"/>
      <c r="N381" s="278"/>
      <c r="O381" s="278"/>
      <c r="P381" s="261"/>
      <c r="Q381" s="772"/>
      <c r="R381" s="199"/>
      <c r="S381" s="199"/>
      <c r="T381" s="199"/>
      <c r="U381" s="209"/>
      <c r="V381" s="209"/>
    </row>
    <row r="382" spans="1:22" ht="17.45" customHeight="1">
      <c r="A382" s="1743"/>
      <c r="B382" s="1916"/>
      <c r="C382" s="1917"/>
      <c r="D382" s="304"/>
      <c r="E382" s="306"/>
      <c r="F382" s="200"/>
      <c r="G382" s="226" t="s">
        <v>803</v>
      </c>
      <c r="H382" s="227"/>
      <c r="I382" s="278"/>
      <c r="J382" s="227"/>
      <c r="K382" s="278"/>
      <c r="L382" s="278"/>
      <c r="M382" s="228"/>
      <c r="N382" s="278"/>
      <c r="O382" s="278"/>
      <c r="P382" s="261"/>
      <c r="Q382" s="772"/>
      <c r="R382" s="199"/>
      <c r="S382" s="199"/>
      <c r="T382" s="199"/>
      <c r="U382" s="209"/>
      <c r="V382" s="209"/>
    </row>
    <row r="383" spans="1:22" ht="17.45" customHeight="1">
      <c r="A383" s="1743"/>
      <c r="B383" s="1916"/>
      <c r="C383" s="1917"/>
      <c r="D383" s="304"/>
      <c r="E383" s="306"/>
      <c r="F383" s="200"/>
      <c r="G383" s="284" t="s">
        <v>802</v>
      </c>
      <c r="H383" s="227"/>
      <c r="I383" s="278"/>
      <c r="J383" s="227"/>
      <c r="K383" s="278"/>
      <c r="L383" s="278"/>
      <c r="M383" s="228"/>
      <c r="N383" s="278"/>
      <c r="O383" s="278"/>
      <c r="P383" s="261"/>
      <c r="Q383" s="772"/>
      <c r="R383" s="199"/>
      <c r="S383" s="199"/>
      <c r="T383" s="199"/>
      <c r="U383" s="209"/>
      <c r="V383" s="209"/>
    </row>
    <row r="384" spans="1:22" ht="17.45" customHeight="1">
      <c r="A384" s="1743"/>
      <c r="B384" s="1916"/>
      <c r="C384" s="1917"/>
      <c r="D384" s="304"/>
      <c r="E384" s="306"/>
      <c r="F384" s="200"/>
      <c r="G384" s="812" t="s">
        <v>801</v>
      </c>
      <c r="H384" s="812"/>
      <c r="I384" s="812"/>
      <c r="J384" s="812"/>
      <c r="K384" s="812"/>
      <c r="L384" s="812"/>
      <c r="M384" s="812"/>
      <c r="N384" s="278"/>
      <c r="O384" s="278"/>
      <c r="P384" s="261"/>
      <c r="Q384" s="772"/>
      <c r="R384" s="199"/>
      <c r="S384" s="199"/>
      <c r="T384" s="199"/>
      <c r="U384" s="209"/>
      <c r="V384" s="209"/>
    </row>
    <row r="385" spans="1:22" ht="17.45" customHeight="1">
      <c r="A385" s="1743"/>
      <c r="B385" s="1916"/>
      <c r="C385" s="1917"/>
      <c r="D385" s="304"/>
      <c r="E385" s="813"/>
      <c r="F385" s="200"/>
      <c r="G385" s="284" t="s">
        <v>800</v>
      </c>
      <c r="H385" s="227"/>
      <c r="I385" s="278"/>
      <c r="J385" s="227"/>
      <c r="K385" s="278"/>
      <c r="L385" s="812"/>
      <c r="M385" s="812"/>
      <c r="N385" s="812"/>
      <c r="O385" s="812"/>
      <c r="P385" s="261"/>
      <c r="Q385" s="772"/>
      <c r="R385" s="199"/>
      <c r="S385" s="199"/>
      <c r="T385" s="199"/>
      <c r="U385" s="209"/>
      <c r="V385" s="209"/>
    </row>
    <row r="386" spans="1:22" ht="17.45" customHeight="1">
      <c r="A386" s="1743"/>
      <c r="B386" s="1916"/>
      <c r="C386" s="1917"/>
      <c r="D386" s="304"/>
      <c r="E386" s="813"/>
      <c r="F386" s="200"/>
      <c r="G386" s="284" t="s">
        <v>799</v>
      </c>
      <c r="H386" s="227"/>
      <c r="I386" s="278"/>
      <c r="J386" s="227"/>
      <c r="K386" s="278"/>
      <c r="L386" s="278"/>
      <c r="M386" s="228"/>
      <c r="N386" s="278"/>
      <c r="O386" s="278"/>
      <c r="P386" s="261"/>
      <c r="Q386" s="772"/>
      <c r="R386" s="199"/>
      <c r="S386" s="199"/>
      <c r="T386" s="199"/>
      <c r="U386" s="209"/>
      <c r="V386" s="209"/>
    </row>
    <row r="387" spans="1:22" ht="17.45" customHeight="1">
      <c r="A387" s="1743"/>
      <c r="B387" s="1916"/>
      <c r="C387" s="1917"/>
      <c r="D387" s="304"/>
      <c r="E387" s="813"/>
      <c r="F387" s="200"/>
      <c r="G387" s="284" t="s">
        <v>798</v>
      </c>
      <c r="H387" s="227"/>
      <c r="I387" s="278"/>
      <c r="J387" s="227"/>
      <c r="K387" s="278"/>
      <c r="L387" s="278"/>
      <c r="M387" s="228"/>
      <c r="N387" s="278"/>
      <c r="O387" s="278"/>
      <c r="P387" s="261"/>
      <c r="Q387" s="772"/>
      <c r="R387" s="199"/>
      <c r="S387" s="199"/>
      <c r="T387" s="199"/>
      <c r="U387" s="209"/>
      <c r="V387" s="209"/>
    </row>
    <row r="388" spans="1:22" ht="17.45" customHeight="1">
      <c r="A388" s="1809" t="s">
        <v>462</v>
      </c>
      <c r="B388" s="1810"/>
      <c r="C388" s="1811"/>
      <c r="D388" s="814">
        <f>SUM(D389+D431)</f>
        <v>10810</v>
      </c>
      <c r="E388" s="815">
        <f>SUM(E389+E431)</f>
        <v>1270</v>
      </c>
      <c r="F388" s="799"/>
      <c r="G388" s="799"/>
      <c r="H388" s="799"/>
      <c r="I388" s="799"/>
      <c r="J388" s="799"/>
      <c r="K388" s="799"/>
      <c r="L388" s="799"/>
      <c r="M388" s="799"/>
      <c r="N388" s="799"/>
      <c r="O388" s="799"/>
      <c r="P388" s="800"/>
      <c r="Q388" s="801"/>
      <c r="R388" s="199"/>
      <c r="S388" s="199"/>
      <c r="T388" s="199"/>
      <c r="U388" s="218"/>
      <c r="V388" s="218"/>
    </row>
    <row r="389" spans="1:22" ht="17.45" customHeight="1">
      <c r="A389" s="1753" t="s">
        <v>772</v>
      </c>
      <c r="B389" s="1896" t="s">
        <v>704</v>
      </c>
      <c r="C389" s="1896"/>
      <c r="D389" s="309">
        <f>SUM(D390:D430)</f>
        <v>2352</v>
      </c>
      <c r="E389" s="310">
        <f>SUM(E390:E430)</f>
        <v>100</v>
      </c>
      <c r="F389" s="315"/>
      <c r="G389" s="316"/>
      <c r="H389" s="311"/>
      <c r="I389" s="312"/>
      <c r="J389" s="311"/>
      <c r="K389" s="312"/>
      <c r="L389" s="312"/>
      <c r="M389" s="313"/>
      <c r="N389" s="312"/>
      <c r="O389" s="312"/>
      <c r="P389" s="311"/>
      <c r="Q389" s="792"/>
      <c r="R389" s="199"/>
      <c r="S389" s="199"/>
      <c r="T389" s="199"/>
      <c r="U389" s="209"/>
      <c r="V389" s="209"/>
    </row>
    <row r="390" spans="1:22" ht="17.45" customHeight="1">
      <c r="A390" s="1731"/>
      <c r="B390" s="1751" t="s">
        <v>797</v>
      </c>
      <c r="C390" s="1752"/>
      <c r="D390" s="230">
        <f>SUM(P393:P402)</f>
        <v>238</v>
      </c>
      <c r="E390" s="257">
        <v>50</v>
      </c>
      <c r="F390" s="243" t="s">
        <v>796</v>
      </c>
      <c r="G390" s="317"/>
      <c r="H390" s="236"/>
      <c r="I390" s="234"/>
      <c r="J390" s="236"/>
      <c r="K390" s="234"/>
      <c r="L390" s="234"/>
      <c r="M390" s="235"/>
      <c r="N390" s="234"/>
      <c r="O390" s="234"/>
      <c r="P390" s="236"/>
      <c r="Q390" s="1733" t="s">
        <v>795</v>
      </c>
      <c r="R390" s="199"/>
      <c r="S390" s="199"/>
      <c r="T390" s="199"/>
      <c r="U390" s="209"/>
      <c r="V390" s="209"/>
    </row>
    <row r="391" spans="1:22" ht="17.45" customHeight="1">
      <c r="A391" s="1731"/>
      <c r="B391" s="1727"/>
      <c r="C391" s="1728"/>
      <c r="D391" s="223"/>
      <c r="E391" s="260"/>
      <c r="F391" s="229" t="s">
        <v>794</v>
      </c>
      <c r="G391" s="782"/>
      <c r="H391" s="227"/>
      <c r="I391" s="278"/>
      <c r="J391" s="227"/>
      <c r="K391" s="278"/>
      <c r="L391" s="278"/>
      <c r="M391" s="228"/>
      <c r="N391" s="278"/>
      <c r="O391" s="278"/>
      <c r="P391" s="227"/>
      <c r="Q391" s="1734"/>
      <c r="R391" s="199"/>
      <c r="S391" s="199"/>
      <c r="T391" s="199"/>
      <c r="U391" s="209"/>
      <c r="V391" s="209"/>
    </row>
    <row r="392" spans="1:22" ht="17.45" customHeight="1">
      <c r="A392" s="1731"/>
      <c r="B392" s="1727"/>
      <c r="C392" s="1728"/>
      <c r="D392" s="223"/>
      <c r="E392" s="260"/>
      <c r="F392" s="200" t="s">
        <v>500</v>
      </c>
      <c r="G392" s="226"/>
      <c r="H392" s="227"/>
      <c r="I392" s="278"/>
      <c r="J392" s="227"/>
      <c r="K392" s="278"/>
      <c r="L392" s="278"/>
      <c r="M392" s="228"/>
      <c r="N392" s="278"/>
      <c r="O392" s="278"/>
      <c r="P392" s="227"/>
      <c r="Q392" s="1734"/>
      <c r="R392" s="199"/>
      <c r="S392" s="199"/>
      <c r="T392" s="199"/>
      <c r="U392" s="209"/>
      <c r="V392" s="209"/>
    </row>
    <row r="393" spans="1:22" ht="17.45" customHeight="1">
      <c r="A393" s="1731"/>
      <c r="B393" s="1727"/>
      <c r="C393" s="1728"/>
      <c r="D393" s="223"/>
      <c r="E393" s="260"/>
      <c r="F393" s="255" t="s">
        <v>793</v>
      </c>
      <c r="G393" s="256"/>
      <c r="H393" s="227">
        <v>6</v>
      </c>
      <c r="I393" s="278" t="s">
        <v>483</v>
      </c>
      <c r="J393" s="227" t="s">
        <v>508</v>
      </c>
      <c r="K393" s="278">
        <v>1</v>
      </c>
      <c r="L393" s="278" t="s">
        <v>531</v>
      </c>
      <c r="M393" s="228" t="s">
        <v>68</v>
      </c>
      <c r="N393" s="278">
        <v>12</v>
      </c>
      <c r="O393" s="278" t="s">
        <v>506</v>
      </c>
      <c r="P393" s="227">
        <f>H393*K393*N393</f>
        <v>72</v>
      </c>
      <c r="Q393" s="1734"/>
      <c r="R393" s="199"/>
      <c r="S393" s="199"/>
      <c r="T393" s="199"/>
      <c r="U393" s="209"/>
      <c r="V393" s="209"/>
    </row>
    <row r="394" spans="1:22" ht="17.45" customHeight="1">
      <c r="A394" s="1731"/>
      <c r="B394" s="1727"/>
      <c r="C394" s="1728"/>
      <c r="D394" s="223"/>
      <c r="E394" s="260"/>
      <c r="F394" s="255" t="s">
        <v>792</v>
      </c>
      <c r="G394" s="256"/>
      <c r="H394" s="227"/>
      <c r="I394" s="278"/>
      <c r="J394" s="227"/>
      <c r="K394" s="278"/>
      <c r="L394" s="278"/>
      <c r="M394" s="228"/>
      <c r="N394" s="278">
        <v>4</v>
      </c>
      <c r="O394" s="278" t="s">
        <v>791</v>
      </c>
      <c r="P394" s="227">
        <f>N394</f>
        <v>4</v>
      </c>
      <c r="Q394" s="1734"/>
      <c r="R394" s="199"/>
      <c r="S394" s="199"/>
      <c r="T394" s="199"/>
      <c r="U394" s="209"/>
      <c r="V394" s="209"/>
    </row>
    <row r="395" spans="1:22" ht="17.45" customHeight="1">
      <c r="A395" s="1731"/>
      <c r="B395" s="1727"/>
      <c r="C395" s="1728"/>
      <c r="D395" s="223"/>
      <c r="E395" s="260"/>
      <c r="F395" s="255" t="s">
        <v>790</v>
      </c>
      <c r="G395" s="256"/>
      <c r="H395" s="227">
        <v>6</v>
      </c>
      <c r="I395" s="278" t="s">
        <v>483</v>
      </c>
      <c r="J395" s="227" t="s">
        <v>508</v>
      </c>
      <c r="K395" s="278">
        <v>1</v>
      </c>
      <c r="L395" s="278" t="s">
        <v>531</v>
      </c>
      <c r="M395" s="228" t="s">
        <v>508</v>
      </c>
      <c r="N395" s="278">
        <v>12</v>
      </c>
      <c r="O395" s="278" t="s">
        <v>150</v>
      </c>
      <c r="P395" s="227">
        <f>H395*K395*N395</f>
        <v>72</v>
      </c>
      <c r="Q395" s="1734"/>
      <c r="R395" s="199"/>
      <c r="S395" s="199"/>
      <c r="T395" s="199"/>
      <c r="U395" s="209"/>
      <c r="V395" s="209"/>
    </row>
    <row r="396" spans="1:22" ht="17.45" customHeight="1">
      <c r="A396" s="1731"/>
      <c r="B396" s="1727"/>
      <c r="C396" s="1728"/>
      <c r="D396" s="223"/>
      <c r="E396" s="260"/>
      <c r="F396" s="255" t="s">
        <v>789</v>
      </c>
      <c r="G396" s="256"/>
      <c r="H396" s="227"/>
      <c r="I396" s="278"/>
      <c r="J396" s="227"/>
      <c r="K396" s="278"/>
      <c r="L396" s="278"/>
      <c r="M396" s="228"/>
      <c r="N396" s="278">
        <v>1</v>
      </c>
      <c r="O396" s="278" t="s">
        <v>482</v>
      </c>
      <c r="P396" s="227">
        <f>N396</f>
        <v>1</v>
      </c>
      <c r="Q396" s="1734"/>
      <c r="R396" s="199"/>
      <c r="S396" s="199"/>
      <c r="T396" s="199"/>
      <c r="U396" s="209"/>
      <c r="V396" s="209"/>
    </row>
    <row r="397" spans="1:22" ht="17.45" customHeight="1">
      <c r="A397" s="1732"/>
      <c r="B397" s="1729"/>
      <c r="C397" s="1730"/>
      <c r="D397" s="250"/>
      <c r="E397" s="268"/>
      <c r="F397" s="318" t="s">
        <v>788</v>
      </c>
      <c r="G397" s="319"/>
      <c r="H397" s="272">
        <v>6</v>
      </c>
      <c r="I397" s="273" t="s">
        <v>483</v>
      </c>
      <c r="J397" s="272" t="s">
        <v>508</v>
      </c>
      <c r="K397" s="273">
        <v>1</v>
      </c>
      <c r="L397" s="273" t="s">
        <v>531</v>
      </c>
      <c r="M397" s="274" t="s">
        <v>68</v>
      </c>
      <c r="N397" s="273">
        <v>12</v>
      </c>
      <c r="O397" s="273" t="s">
        <v>506</v>
      </c>
      <c r="P397" s="272">
        <f>H397*K397*N397</f>
        <v>72</v>
      </c>
      <c r="Q397" s="1735"/>
      <c r="R397" s="199"/>
      <c r="S397" s="199"/>
      <c r="T397" s="199"/>
      <c r="U397" s="209"/>
      <c r="V397" s="209"/>
    </row>
    <row r="398" spans="1:22" ht="17.45" customHeight="1">
      <c r="A398" s="1753" t="s">
        <v>772</v>
      </c>
      <c r="B398" s="1751" t="s">
        <v>1123</v>
      </c>
      <c r="C398" s="1752"/>
      <c r="D398" s="230"/>
      <c r="E398" s="257"/>
      <c r="F398" s="320" t="s">
        <v>787</v>
      </c>
      <c r="G398" s="321"/>
      <c r="H398" s="236"/>
      <c r="I398" s="234"/>
      <c r="J398" s="236"/>
      <c r="K398" s="234"/>
      <c r="L398" s="234"/>
      <c r="M398" s="235"/>
      <c r="N398" s="234">
        <v>1</v>
      </c>
      <c r="O398" s="234" t="s">
        <v>482</v>
      </c>
      <c r="P398" s="236">
        <f>N398</f>
        <v>1</v>
      </c>
      <c r="Q398" s="237"/>
      <c r="R398" s="199"/>
      <c r="S398" s="199"/>
      <c r="T398" s="199">
        <v>100000</v>
      </c>
      <c r="U398" s="209" t="s">
        <v>751</v>
      </c>
      <c r="V398" s="209"/>
    </row>
    <row r="399" spans="1:22" ht="17.45" customHeight="1">
      <c r="A399" s="1731"/>
      <c r="B399" s="1727"/>
      <c r="C399" s="1728"/>
      <c r="D399" s="223"/>
      <c r="E399" s="260"/>
      <c r="F399" s="255" t="s">
        <v>786</v>
      </c>
      <c r="G399" s="256"/>
      <c r="H399" s="227"/>
      <c r="I399" s="278"/>
      <c r="J399" s="227"/>
      <c r="K399" s="278">
        <v>2</v>
      </c>
      <c r="L399" s="278" t="s">
        <v>483</v>
      </c>
      <c r="M399" s="228" t="s">
        <v>508</v>
      </c>
      <c r="N399" s="278">
        <v>1</v>
      </c>
      <c r="O399" s="278" t="s">
        <v>506</v>
      </c>
      <c r="P399" s="227">
        <f>K399*N399</f>
        <v>2</v>
      </c>
      <c r="Q399" s="238"/>
      <c r="R399" s="199"/>
      <c r="S399" s="199"/>
      <c r="T399" s="199"/>
      <c r="U399" s="209"/>
      <c r="V399" s="209"/>
    </row>
    <row r="400" spans="1:22" ht="17.45" customHeight="1">
      <c r="A400" s="1731"/>
      <c r="B400" s="1727"/>
      <c r="C400" s="1728"/>
      <c r="D400" s="223"/>
      <c r="E400" s="260"/>
      <c r="F400" s="255" t="s">
        <v>740</v>
      </c>
      <c r="G400" s="256"/>
      <c r="H400" s="227"/>
      <c r="I400" s="278"/>
      <c r="J400" s="227"/>
      <c r="K400" s="278"/>
      <c r="L400" s="278"/>
      <c r="M400" s="228"/>
      <c r="N400" s="278">
        <v>1</v>
      </c>
      <c r="O400" s="278" t="s">
        <v>482</v>
      </c>
      <c r="P400" s="227">
        <f>N400</f>
        <v>1</v>
      </c>
      <c r="Q400" s="238"/>
      <c r="R400" s="199"/>
      <c r="S400" s="199"/>
      <c r="T400" s="199"/>
      <c r="U400" s="209"/>
      <c r="V400" s="209"/>
    </row>
    <row r="401" spans="1:22" ht="17.45" customHeight="1">
      <c r="A401" s="1731"/>
      <c r="B401" s="1727"/>
      <c r="C401" s="1728"/>
      <c r="D401" s="223"/>
      <c r="E401" s="260"/>
      <c r="F401" s="255" t="s">
        <v>497</v>
      </c>
      <c r="G401" s="256"/>
      <c r="H401" s="227"/>
      <c r="I401" s="278"/>
      <c r="J401" s="227"/>
      <c r="K401" s="278"/>
      <c r="L401" s="278"/>
      <c r="M401" s="228"/>
      <c r="N401" s="278">
        <v>1</v>
      </c>
      <c r="O401" s="278" t="s">
        <v>482</v>
      </c>
      <c r="P401" s="227">
        <f>N401</f>
        <v>1</v>
      </c>
      <c r="Q401" s="238"/>
      <c r="R401" s="199"/>
      <c r="S401" s="199"/>
      <c r="T401" s="199"/>
      <c r="U401" s="209"/>
      <c r="V401" s="209"/>
    </row>
    <row r="402" spans="1:22" ht="17.45" customHeight="1">
      <c r="A402" s="1731"/>
      <c r="B402" s="1727"/>
      <c r="C402" s="1728"/>
      <c r="D402" s="223"/>
      <c r="E402" s="260"/>
      <c r="F402" s="255" t="s">
        <v>785</v>
      </c>
      <c r="G402" s="256"/>
      <c r="H402" s="227"/>
      <c r="I402" s="278"/>
      <c r="J402" s="227"/>
      <c r="K402" s="278">
        <v>1</v>
      </c>
      <c r="L402" s="278" t="s">
        <v>531</v>
      </c>
      <c r="M402" s="228" t="s">
        <v>68</v>
      </c>
      <c r="N402" s="278">
        <v>12</v>
      </c>
      <c r="O402" s="278" t="s">
        <v>506</v>
      </c>
      <c r="P402" s="227">
        <f>K402*N402</f>
        <v>12</v>
      </c>
      <c r="Q402" s="238"/>
      <c r="R402" s="199"/>
      <c r="S402" s="199"/>
      <c r="T402" s="199"/>
      <c r="U402" s="209"/>
      <c r="V402" s="209"/>
    </row>
    <row r="403" spans="1:22" ht="17.45" customHeight="1">
      <c r="A403" s="1731"/>
      <c r="B403" s="1727"/>
      <c r="C403" s="1728"/>
      <c r="D403" s="223"/>
      <c r="E403" s="224"/>
      <c r="F403" s="200" t="s">
        <v>505</v>
      </c>
      <c r="G403" s="226" t="s">
        <v>784</v>
      </c>
      <c r="H403" s="227"/>
      <c r="I403" s="278"/>
      <c r="J403" s="227"/>
      <c r="K403" s="278"/>
      <c r="L403" s="278"/>
      <c r="M403" s="228"/>
      <c r="N403" s="278"/>
      <c r="O403" s="176"/>
      <c r="P403" s="176"/>
      <c r="Q403" s="238"/>
      <c r="R403" s="199"/>
      <c r="S403" s="199"/>
      <c r="T403" s="199"/>
      <c r="U403" s="209"/>
      <c r="V403" s="209"/>
    </row>
    <row r="404" spans="1:22" ht="17.45" customHeight="1">
      <c r="A404" s="1731"/>
      <c r="B404" s="1727"/>
      <c r="C404" s="1728"/>
      <c r="D404" s="223"/>
      <c r="E404" s="224"/>
      <c r="F404" s="176"/>
      <c r="G404" s="1759" t="s">
        <v>783</v>
      </c>
      <c r="H404" s="1759"/>
      <c r="I404" s="1759"/>
      <c r="J404" s="1759"/>
      <c r="K404" s="1759"/>
      <c r="L404" s="1759"/>
      <c r="M404" s="1759"/>
      <c r="N404" s="1759"/>
      <c r="O404" s="1759"/>
      <c r="P404" s="1759"/>
      <c r="Q404" s="238"/>
      <c r="R404" s="199"/>
      <c r="S404" s="199"/>
      <c r="T404" s="199"/>
      <c r="U404" s="209"/>
      <c r="V404" s="209"/>
    </row>
    <row r="405" spans="1:22" ht="17.45" customHeight="1">
      <c r="A405" s="1731"/>
      <c r="B405" s="1727"/>
      <c r="C405" s="1728"/>
      <c r="D405" s="223"/>
      <c r="E405" s="224"/>
      <c r="F405" s="229"/>
      <c r="G405" s="256" t="s">
        <v>782</v>
      </c>
      <c r="H405" s="266"/>
      <c r="I405" s="322"/>
      <c r="J405" s="266"/>
      <c r="K405" s="266"/>
      <c r="L405" s="322"/>
      <c r="M405" s="266"/>
      <c r="N405" s="266"/>
      <c r="O405" s="278"/>
      <c r="P405" s="227"/>
      <c r="Q405" s="238"/>
      <c r="R405" s="199"/>
      <c r="S405" s="199"/>
      <c r="T405" s="199"/>
      <c r="U405" s="209"/>
      <c r="V405" s="209"/>
    </row>
    <row r="406" spans="1:22" ht="17.45" customHeight="1">
      <c r="A406" s="1731"/>
      <c r="B406" s="1727"/>
      <c r="C406" s="1728"/>
      <c r="D406" s="223"/>
      <c r="E406" s="224"/>
      <c r="F406" s="200"/>
      <c r="G406" s="256" t="s">
        <v>781</v>
      </c>
      <c r="H406" s="266"/>
      <c r="I406" s="322"/>
      <c r="J406" s="266"/>
      <c r="K406" s="266"/>
      <c r="L406" s="322"/>
      <c r="M406" s="266"/>
      <c r="N406" s="266"/>
      <c r="O406" s="278"/>
      <c r="P406" s="227"/>
      <c r="Q406" s="238"/>
      <c r="R406" s="199"/>
      <c r="S406" s="199"/>
      <c r="T406" s="199"/>
      <c r="U406" s="209"/>
      <c r="V406" s="209"/>
    </row>
    <row r="407" spans="1:22" ht="17.45" customHeight="1">
      <c r="A407" s="1731"/>
      <c r="B407" s="1727"/>
      <c r="C407" s="1728"/>
      <c r="D407" s="223"/>
      <c r="E407" s="224"/>
      <c r="F407" s="176"/>
      <c r="G407" s="256" t="s">
        <v>780</v>
      </c>
      <c r="H407" s="266"/>
      <c r="I407" s="322"/>
      <c r="J407" s="266"/>
      <c r="K407" s="266"/>
      <c r="L407" s="322"/>
      <c r="M407" s="266"/>
      <c r="N407" s="266"/>
      <c r="O407" s="176"/>
      <c r="P407" s="176"/>
      <c r="Q407" s="238"/>
      <c r="R407" s="199"/>
      <c r="S407" s="199"/>
      <c r="T407" s="199"/>
      <c r="U407" s="209"/>
      <c r="V407" s="209"/>
    </row>
    <row r="408" spans="1:22" ht="17.45" customHeight="1">
      <c r="A408" s="1731"/>
      <c r="B408" s="1727"/>
      <c r="C408" s="1728"/>
      <c r="D408" s="223"/>
      <c r="E408" s="224"/>
      <c r="F408" s="176"/>
      <c r="G408" s="256" t="s">
        <v>779</v>
      </c>
      <c r="H408" s="266"/>
      <c r="I408" s="322"/>
      <c r="J408" s="266"/>
      <c r="K408" s="266"/>
      <c r="L408" s="322"/>
      <c r="M408" s="266"/>
      <c r="N408" s="266"/>
      <c r="O408" s="176"/>
      <c r="P408" s="176"/>
      <c r="Q408" s="238"/>
      <c r="R408" s="199"/>
      <c r="S408" s="199"/>
      <c r="T408" s="199"/>
      <c r="U408" s="209"/>
      <c r="V408" s="209"/>
    </row>
    <row r="409" spans="1:22" ht="17.45" customHeight="1">
      <c r="A409" s="1731"/>
      <c r="B409" s="1727"/>
      <c r="C409" s="1728"/>
      <c r="D409" s="223"/>
      <c r="E409" s="260"/>
      <c r="F409" s="176"/>
      <c r="G409" s="256" t="s">
        <v>778</v>
      </c>
      <c r="H409" s="266"/>
      <c r="I409" s="322"/>
      <c r="J409" s="266"/>
      <c r="K409" s="266"/>
      <c r="L409" s="322"/>
      <c r="M409" s="266"/>
      <c r="N409" s="266"/>
      <c r="O409" s="176"/>
      <c r="P409" s="176"/>
      <c r="Q409" s="238"/>
      <c r="R409" s="199"/>
      <c r="S409" s="199"/>
      <c r="T409" s="199"/>
      <c r="U409" s="209"/>
      <c r="V409" s="209"/>
    </row>
    <row r="410" spans="1:22" ht="17.45" customHeight="1">
      <c r="A410" s="1731"/>
      <c r="B410" s="1727"/>
      <c r="C410" s="1728"/>
      <c r="D410" s="223"/>
      <c r="E410" s="260"/>
      <c r="F410" s="176"/>
      <c r="G410" s="256" t="s">
        <v>777</v>
      </c>
      <c r="H410" s="266"/>
      <c r="I410" s="322"/>
      <c r="J410" s="266"/>
      <c r="K410" s="266"/>
      <c r="L410" s="322"/>
      <c r="M410" s="266"/>
      <c r="N410" s="266"/>
      <c r="O410" s="176"/>
      <c r="P410" s="176"/>
      <c r="Q410" s="238"/>
      <c r="R410" s="199"/>
      <c r="S410" s="199"/>
      <c r="T410" s="199"/>
      <c r="U410" s="209"/>
      <c r="V410" s="209"/>
    </row>
    <row r="411" spans="1:22" ht="17.45" customHeight="1">
      <c r="A411" s="1731"/>
      <c r="B411" s="1727"/>
      <c r="C411" s="1728"/>
      <c r="D411" s="223"/>
      <c r="E411" s="260"/>
      <c r="F411" s="176"/>
      <c r="G411" s="256"/>
      <c r="H411" s="266"/>
      <c r="I411" s="322"/>
      <c r="J411" s="266"/>
      <c r="K411" s="266"/>
      <c r="L411" s="322"/>
      <c r="M411" s="266"/>
      <c r="N411" s="266"/>
      <c r="O411" s="176"/>
      <c r="P411" s="176"/>
      <c r="Q411" s="773"/>
      <c r="R411" s="199"/>
      <c r="S411" s="199"/>
      <c r="T411" s="199"/>
      <c r="U411" s="209"/>
      <c r="V411" s="209"/>
    </row>
    <row r="412" spans="1:22" ht="17.45" customHeight="1">
      <c r="A412" s="1731"/>
      <c r="B412" s="1727"/>
      <c r="C412" s="1728"/>
      <c r="D412" s="208">
        <f>SUM(P415:P420)</f>
        <v>2094</v>
      </c>
      <c r="E412" s="257">
        <v>50</v>
      </c>
      <c r="F412" s="1790" t="s">
        <v>301</v>
      </c>
      <c r="G412" s="1791"/>
      <c r="H412" s="1791"/>
      <c r="I412" s="234"/>
      <c r="J412" s="236"/>
      <c r="K412" s="234"/>
      <c r="L412" s="234"/>
      <c r="M412" s="314"/>
      <c r="N412" s="234"/>
      <c r="O412" s="234"/>
      <c r="P412" s="236"/>
      <c r="Q412" s="1754" t="s">
        <v>776</v>
      </c>
      <c r="R412" s="402"/>
      <c r="S412" s="217"/>
      <c r="T412" s="217"/>
      <c r="U412" s="209"/>
      <c r="V412" s="209"/>
    </row>
    <row r="413" spans="1:22" ht="17.45" customHeight="1">
      <c r="A413" s="1731"/>
      <c r="B413" s="1727"/>
      <c r="C413" s="1728"/>
      <c r="D413" s="239"/>
      <c r="E413" s="260"/>
      <c r="F413" s="200" t="s">
        <v>172</v>
      </c>
      <c r="G413" s="226"/>
      <c r="H413" s="227"/>
      <c r="I413" s="278"/>
      <c r="J413" s="227"/>
      <c r="K413" s="278"/>
      <c r="L413" s="278"/>
      <c r="M413" s="228"/>
      <c r="N413" s="278"/>
      <c r="O413" s="278"/>
      <c r="P413" s="227"/>
      <c r="Q413" s="1755"/>
      <c r="R413" s="402"/>
      <c r="S413" s="217"/>
      <c r="T413" s="217"/>
      <c r="U413" s="209"/>
      <c r="V413" s="209"/>
    </row>
    <row r="414" spans="1:22" ht="17.45" customHeight="1">
      <c r="A414" s="1731"/>
      <c r="B414" s="1727"/>
      <c r="C414" s="1728"/>
      <c r="D414" s="239"/>
      <c r="E414" s="260"/>
      <c r="F414" s="200" t="s">
        <v>147</v>
      </c>
      <c r="G414" s="226"/>
      <c r="H414" s="227"/>
      <c r="I414" s="278"/>
      <c r="J414" s="227"/>
      <c r="K414" s="278"/>
      <c r="L414" s="278"/>
      <c r="M414" s="228"/>
      <c r="N414" s="278"/>
      <c r="O414" s="278"/>
      <c r="P414" s="227"/>
      <c r="Q414" s="1755"/>
      <c r="R414" s="402"/>
      <c r="S414" s="217"/>
      <c r="T414" s="217"/>
      <c r="U414" s="209"/>
      <c r="V414" s="209"/>
    </row>
    <row r="415" spans="1:22" ht="17.45" customHeight="1">
      <c r="A415" s="1731"/>
      <c r="B415" s="1727"/>
      <c r="C415" s="1728"/>
      <c r="D415" s="239"/>
      <c r="E415" s="260"/>
      <c r="F415" s="323" t="s">
        <v>775</v>
      </c>
      <c r="G415" s="226"/>
      <c r="H415" s="227"/>
      <c r="I415" s="278"/>
      <c r="J415" s="227"/>
      <c r="K415" s="278">
        <v>1</v>
      </c>
      <c r="L415" s="278" t="s">
        <v>127</v>
      </c>
      <c r="M415" s="228" t="s">
        <v>68</v>
      </c>
      <c r="N415" s="278">
        <v>12</v>
      </c>
      <c r="O415" s="278" t="s">
        <v>150</v>
      </c>
      <c r="P415" s="246">
        <f>K415*N415</f>
        <v>12</v>
      </c>
      <c r="Q415" s="1755"/>
      <c r="R415" s="402"/>
      <c r="S415" s="217"/>
      <c r="T415" s="217"/>
      <c r="U415" s="209"/>
      <c r="V415" s="209"/>
    </row>
    <row r="416" spans="1:22" ht="17.45" customHeight="1">
      <c r="A416" s="1731"/>
      <c r="B416" s="1727"/>
      <c r="C416" s="1728"/>
      <c r="D416" s="239"/>
      <c r="E416" s="260"/>
      <c r="F416" s="323" t="s">
        <v>302</v>
      </c>
      <c r="G416" s="226"/>
      <c r="H416" s="227"/>
      <c r="I416" s="278"/>
      <c r="J416" s="227"/>
      <c r="K416" s="278">
        <v>10</v>
      </c>
      <c r="L416" s="278" t="s">
        <v>75</v>
      </c>
      <c r="M416" s="228" t="s">
        <v>68</v>
      </c>
      <c r="N416" s="278">
        <v>12</v>
      </c>
      <c r="O416" s="278" t="s">
        <v>150</v>
      </c>
      <c r="P416" s="246">
        <f>K416*N416</f>
        <v>120</v>
      </c>
      <c r="Q416" s="1755"/>
      <c r="R416" s="402"/>
      <c r="S416" s="217"/>
      <c r="T416" s="217"/>
      <c r="U416" s="209"/>
      <c r="V416" s="209"/>
    </row>
    <row r="417" spans="1:22" ht="17.45" customHeight="1">
      <c r="A417" s="1731"/>
      <c r="B417" s="1727"/>
      <c r="C417" s="1728"/>
      <c r="D417" s="239"/>
      <c r="E417" s="260"/>
      <c r="F417" s="323" t="s">
        <v>303</v>
      </c>
      <c r="G417" s="226"/>
      <c r="H417" s="227"/>
      <c r="I417" s="278"/>
      <c r="J417" s="227"/>
      <c r="K417" s="278">
        <v>150</v>
      </c>
      <c r="L417" s="278" t="s">
        <v>75</v>
      </c>
      <c r="M417" s="228" t="s">
        <v>68</v>
      </c>
      <c r="N417" s="278">
        <v>12</v>
      </c>
      <c r="O417" s="278" t="s">
        <v>150</v>
      </c>
      <c r="P417" s="246">
        <f t="shared" ref="P417" si="12">K417*N417</f>
        <v>1800</v>
      </c>
      <c r="Q417" s="1755"/>
      <c r="R417" s="402" t="s">
        <v>774</v>
      </c>
      <c r="S417" s="217"/>
      <c r="T417" s="217"/>
      <c r="U417" s="209"/>
      <c r="V417" s="209"/>
    </row>
    <row r="418" spans="1:22" ht="17.45" customHeight="1">
      <c r="A418" s="1731"/>
      <c r="B418" s="1727"/>
      <c r="C418" s="1728"/>
      <c r="D418" s="239"/>
      <c r="E418" s="260"/>
      <c r="F418" s="200" t="s">
        <v>304</v>
      </c>
      <c r="G418" s="226"/>
      <c r="H418" s="227"/>
      <c r="I418" s="278"/>
      <c r="J418" s="227"/>
      <c r="K418" s="278">
        <v>1</v>
      </c>
      <c r="L418" s="278" t="s">
        <v>74</v>
      </c>
      <c r="M418" s="228" t="s">
        <v>68</v>
      </c>
      <c r="N418" s="278">
        <v>2</v>
      </c>
      <c r="O418" s="278" t="s">
        <v>132</v>
      </c>
      <c r="P418" s="227">
        <f>K418*N418</f>
        <v>2</v>
      </c>
      <c r="Q418" s="1755"/>
      <c r="R418" s="402"/>
      <c r="S418" s="217"/>
      <c r="T418" s="217"/>
      <c r="U418" s="209"/>
      <c r="V418" s="209"/>
    </row>
    <row r="419" spans="1:22" ht="17.45" customHeight="1">
      <c r="A419" s="1731"/>
      <c r="B419" s="1727"/>
      <c r="C419" s="1728"/>
      <c r="D419" s="239"/>
      <c r="E419" s="260"/>
      <c r="F419" s="200" t="s">
        <v>305</v>
      </c>
      <c r="G419" s="226"/>
      <c r="H419" s="227"/>
      <c r="I419" s="278"/>
      <c r="J419" s="227"/>
      <c r="K419" s="278">
        <v>80</v>
      </c>
      <c r="L419" s="278" t="s">
        <v>75</v>
      </c>
      <c r="M419" s="228" t="s">
        <v>68</v>
      </c>
      <c r="N419" s="278">
        <v>1</v>
      </c>
      <c r="O419" s="278" t="s">
        <v>132</v>
      </c>
      <c r="P419" s="246">
        <f>K419*N419</f>
        <v>80</v>
      </c>
      <c r="Q419" s="1755"/>
      <c r="R419" s="402"/>
      <c r="S419" s="217"/>
      <c r="T419" s="217"/>
      <c r="U419" s="209"/>
      <c r="V419" s="209"/>
    </row>
    <row r="420" spans="1:22" ht="17.45" customHeight="1">
      <c r="A420" s="1731"/>
      <c r="B420" s="1727"/>
      <c r="C420" s="1728"/>
      <c r="D420" s="239"/>
      <c r="E420" s="260"/>
      <c r="F420" s="200" t="s">
        <v>173</v>
      </c>
      <c r="G420" s="226"/>
      <c r="H420" s="227"/>
      <c r="I420" s="278"/>
      <c r="J420" s="227"/>
      <c r="K420" s="278">
        <v>80</v>
      </c>
      <c r="L420" s="278" t="s">
        <v>75</v>
      </c>
      <c r="M420" s="228" t="s">
        <v>68</v>
      </c>
      <c r="N420" s="278">
        <v>1</v>
      </c>
      <c r="O420" s="278" t="s">
        <v>132</v>
      </c>
      <c r="P420" s="246">
        <f>K420*N420</f>
        <v>80</v>
      </c>
      <c r="Q420" s="1755"/>
      <c r="R420" s="402"/>
      <c r="S420" s="217"/>
      <c r="T420" s="217"/>
      <c r="U420" s="209"/>
      <c r="V420" s="209"/>
    </row>
    <row r="421" spans="1:22" ht="17.45" customHeight="1">
      <c r="A421" s="1731"/>
      <c r="B421" s="1727"/>
      <c r="C421" s="1728"/>
      <c r="D421" s="239"/>
      <c r="E421" s="260"/>
      <c r="F421" s="200" t="s">
        <v>148</v>
      </c>
      <c r="G421" s="1897" t="s">
        <v>306</v>
      </c>
      <c r="H421" s="1897"/>
      <c r="I421" s="1897"/>
      <c r="J421" s="1897"/>
      <c r="K421" s="1897"/>
      <c r="L421" s="1897"/>
      <c r="M421" s="1897"/>
      <c r="N421" s="1897"/>
      <c r="O421" s="1897"/>
      <c r="P421" s="1897"/>
      <c r="Q421" s="1755"/>
      <c r="R421" s="402"/>
      <c r="S421" s="217"/>
      <c r="T421" s="217"/>
      <c r="U421" s="209"/>
      <c r="V421" s="209"/>
    </row>
    <row r="422" spans="1:22" ht="17.45" customHeight="1">
      <c r="A422" s="1731"/>
      <c r="B422" s="1727"/>
      <c r="C422" s="1728"/>
      <c r="D422" s="239"/>
      <c r="E422" s="260"/>
      <c r="F422" s="200"/>
      <c r="G422" s="1897"/>
      <c r="H422" s="1897"/>
      <c r="I422" s="1897"/>
      <c r="J422" s="1897"/>
      <c r="K422" s="1897"/>
      <c r="L422" s="1897"/>
      <c r="M422" s="1897"/>
      <c r="N422" s="1897"/>
      <c r="O422" s="1897"/>
      <c r="P422" s="1897"/>
      <c r="Q422" s="1755"/>
      <c r="R422" s="402"/>
      <c r="S422" s="217"/>
      <c r="T422" s="217"/>
      <c r="U422" s="209"/>
      <c r="V422" s="209"/>
    </row>
    <row r="423" spans="1:22" ht="17.45" customHeight="1">
      <c r="A423" s="1731"/>
      <c r="B423" s="1727"/>
      <c r="C423" s="1728"/>
      <c r="D423" s="239"/>
      <c r="E423" s="260"/>
      <c r="F423" s="324"/>
      <c r="G423" s="1898" t="s">
        <v>307</v>
      </c>
      <c r="H423" s="1898"/>
      <c r="I423" s="1898"/>
      <c r="J423" s="1898"/>
      <c r="K423" s="1898"/>
      <c r="L423" s="1898"/>
      <c r="M423" s="1898"/>
      <c r="N423" s="1898"/>
      <c r="O423" s="1898"/>
      <c r="P423" s="1898"/>
      <c r="Q423" s="1755"/>
      <c r="R423" s="402"/>
      <c r="S423" s="217"/>
      <c r="T423" s="217"/>
      <c r="U423" s="209"/>
      <c r="V423" s="209"/>
    </row>
    <row r="424" spans="1:22" ht="17.45" customHeight="1">
      <c r="A424" s="1731"/>
      <c r="B424" s="1727"/>
      <c r="C424" s="1728"/>
      <c r="D424" s="239"/>
      <c r="E424" s="260"/>
      <c r="F424" s="816"/>
      <c r="G424" s="226" t="s">
        <v>308</v>
      </c>
      <c r="H424" s="227"/>
      <c r="I424" s="278"/>
      <c r="J424" s="247"/>
      <c r="K424" s="816"/>
      <c r="L424" s="816"/>
      <c r="M424" s="816"/>
      <c r="N424" s="816"/>
      <c r="O424" s="816"/>
      <c r="P424" s="816"/>
      <c r="Q424" s="1755"/>
      <c r="R424" s="402"/>
      <c r="S424" s="217"/>
      <c r="T424" s="217"/>
      <c r="U424" s="209"/>
      <c r="V424" s="209"/>
    </row>
    <row r="425" spans="1:22" ht="17.45" customHeight="1">
      <c r="A425" s="1731"/>
      <c r="B425" s="1727"/>
      <c r="C425" s="1728"/>
      <c r="D425" s="239"/>
      <c r="E425" s="260"/>
      <c r="F425" s="816"/>
      <c r="G425" s="1898" t="s">
        <v>309</v>
      </c>
      <c r="H425" s="1898"/>
      <c r="I425" s="1898"/>
      <c r="J425" s="1898"/>
      <c r="K425" s="1898"/>
      <c r="L425" s="1898"/>
      <c r="M425" s="1898"/>
      <c r="N425" s="1898"/>
      <c r="O425" s="1898"/>
      <c r="P425" s="1898"/>
      <c r="Q425" s="1755"/>
      <c r="R425" s="402"/>
      <c r="S425" s="217"/>
      <c r="T425" s="217"/>
      <c r="U425" s="209"/>
      <c r="V425" s="209"/>
    </row>
    <row r="426" spans="1:22" ht="17.45" customHeight="1">
      <c r="A426" s="1731"/>
      <c r="B426" s="1727"/>
      <c r="C426" s="1728"/>
      <c r="D426" s="239"/>
      <c r="E426" s="260"/>
      <c r="F426" s="816"/>
      <c r="G426" s="775"/>
      <c r="H426" s="775"/>
      <c r="I426" s="775"/>
      <c r="J426" s="775"/>
      <c r="K426" s="775"/>
      <c r="L426" s="775"/>
      <c r="M426" s="775"/>
      <c r="N426" s="775"/>
      <c r="O426" s="775"/>
      <c r="P426" s="775"/>
      <c r="Q426" s="1756"/>
      <c r="R426" s="402"/>
      <c r="S426" s="217"/>
      <c r="T426" s="217"/>
      <c r="U426" s="209"/>
      <c r="V426" s="209"/>
    </row>
    <row r="427" spans="1:22" ht="17.45" customHeight="1">
      <c r="A427" s="1731"/>
      <c r="B427" s="1727"/>
      <c r="C427" s="1728"/>
      <c r="D427" s="208">
        <f>SUM(P429)</f>
        <v>20</v>
      </c>
      <c r="E427" s="257">
        <v>0</v>
      </c>
      <c r="F427" s="1790" t="s">
        <v>310</v>
      </c>
      <c r="G427" s="1791"/>
      <c r="H427" s="1791"/>
      <c r="I427" s="234"/>
      <c r="J427" s="236"/>
      <c r="K427" s="234"/>
      <c r="L427" s="234"/>
      <c r="M427" s="235"/>
      <c r="N427" s="234"/>
      <c r="O427" s="234"/>
      <c r="P427" s="236"/>
      <c r="Q427" s="1754" t="s">
        <v>773</v>
      </c>
      <c r="R427" s="199"/>
      <c r="S427" s="199"/>
      <c r="T427" s="199"/>
      <c r="U427" s="209"/>
      <c r="V427" s="209"/>
    </row>
    <row r="428" spans="1:22" ht="17.45" customHeight="1">
      <c r="A428" s="1731"/>
      <c r="B428" s="1727"/>
      <c r="C428" s="1728"/>
      <c r="D428" s="239"/>
      <c r="E428" s="260"/>
      <c r="F428" s="767" t="s">
        <v>172</v>
      </c>
      <c r="G428" s="768"/>
      <c r="H428" s="227"/>
      <c r="I428" s="278"/>
      <c r="J428" s="227"/>
      <c r="K428" s="278"/>
      <c r="L428" s="278"/>
      <c r="M428" s="228"/>
      <c r="N428" s="278"/>
      <c r="O428" s="278"/>
      <c r="P428" s="227"/>
      <c r="Q428" s="1755"/>
      <c r="R428" s="199"/>
      <c r="S428" s="199"/>
      <c r="T428" s="199"/>
      <c r="U428" s="209"/>
      <c r="V428" s="209"/>
    </row>
    <row r="429" spans="1:22" ht="17.45" customHeight="1">
      <c r="A429" s="1731"/>
      <c r="B429" s="1727"/>
      <c r="C429" s="1728"/>
      <c r="D429" s="239"/>
      <c r="E429" s="260"/>
      <c r="F429" s="200" t="s">
        <v>147</v>
      </c>
      <c r="G429" s="226"/>
      <c r="H429" s="227"/>
      <c r="I429" s="278"/>
      <c r="J429" s="227"/>
      <c r="K429" s="278"/>
      <c r="L429" s="278"/>
      <c r="M429" s="228"/>
      <c r="N429" s="278">
        <v>20</v>
      </c>
      <c r="O429" s="278" t="s">
        <v>311</v>
      </c>
      <c r="P429" s="227">
        <v>20</v>
      </c>
      <c r="Q429" s="1755"/>
      <c r="R429" s="199"/>
      <c r="S429" s="199"/>
      <c r="T429" s="199"/>
      <c r="U429" s="209"/>
      <c r="V429" s="209"/>
    </row>
    <row r="430" spans="1:22" ht="17.45" customHeight="1">
      <c r="A430" s="1731"/>
      <c r="B430" s="1727"/>
      <c r="C430" s="1728"/>
      <c r="D430" s="239"/>
      <c r="E430" s="260"/>
      <c r="F430" s="200" t="s">
        <v>148</v>
      </c>
      <c r="G430" s="1898" t="s">
        <v>312</v>
      </c>
      <c r="H430" s="1898"/>
      <c r="I430" s="1898"/>
      <c r="J430" s="1898"/>
      <c r="K430" s="1898"/>
      <c r="L430" s="1898"/>
      <c r="M430" s="1898"/>
      <c r="N430" s="1898"/>
      <c r="O430" s="1898"/>
      <c r="P430" s="1898"/>
      <c r="Q430" s="1755"/>
      <c r="R430" s="199"/>
      <c r="S430" s="199"/>
      <c r="T430" s="199"/>
      <c r="U430" s="209"/>
      <c r="V430" s="209"/>
    </row>
    <row r="431" spans="1:22" ht="17.45" customHeight="1">
      <c r="A431" s="1731"/>
      <c r="B431" s="1812" t="s">
        <v>704</v>
      </c>
      <c r="C431" s="1813"/>
      <c r="D431" s="309">
        <f>SUM(D432:D490)</f>
        <v>8458</v>
      </c>
      <c r="E431" s="310">
        <f>SUM(E432:E481)</f>
        <v>1170</v>
      </c>
      <c r="F431" s="1923"/>
      <c r="G431" s="1924"/>
      <c r="H431" s="1924"/>
      <c r="I431" s="1924"/>
      <c r="J431" s="1924"/>
      <c r="K431" s="1924"/>
      <c r="L431" s="1924"/>
      <c r="M431" s="1924"/>
      <c r="N431" s="1924"/>
      <c r="O431" s="1924"/>
      <c r="P431" s="311"/>
      <c r="Q431" s="792"/>
      <c r="R431" s="199"/>
      <c r="S431" s="199"/>
      <c r="T431" s="199"/>
      <c r="U431" s="209"/>
      <c r="V431" s="209"/>
    </row>
    <row r="432" spans="1:22" ht="17.45" customHeight="1">
      <c r="A432" s="1731"/>
      <c r="B432" s="1751" t="s">
        <v>771</v>
      </c>
      <c r="C432" s="1752"/>
      <c r="D432" s="208">
        <f>SUM(P435:P443)</f>
        <v>781</v>
      </c>
      <c r="E432" s="208">
        <v>0</v>
      </c>
      <c r="F432" s="1790" t="s">
        <v>313</v>
      </c>
      <c r="G432" s="1791"/>
      <c r="H432" s="1791"/>
      <c r="I432" s="234"/>
      <c r="J432" s="236"/>
      <c r="K432" s="234"/>
      <c r="L432" s="234"/>
      <c r="M432" s="235"/>
      <c r="N432" s="234"/>
      <c r="O432" s="234"/>
      <c r="P432" s="236"/>
      <c r="Q432" s="1754" t="s">
        <v>770</v>
      </c>
      <c r="R432" s="199"/>
      <c r="S432" s="199"/>
      <c r="T432" s="199"/>
      <c r="U432" s="209"/>
      <c r="V432" s="209"/>
    </row>
    <row r="433" spans="1:22" ht="17.45" customHeight="1">
      <c r="A433" s="1731"/>
      <c r="B433" s="1727"/>
      <c r="C433" s="1728"/>
      <c r="D433" s="239"/>
      <c r="E433" s="224"/>
      <c r="F433" s="1757" t="s">
        <v>81</v>
      </c>
      <c r="G433" s="1758"/>
      <c r="H433" s="1758"/>
      <c r="I433" s="278"/>
      <c r="J433" s="227"/>
      <c r="K433" s="278"/>
      <c r="L433" s="278"/>
      <c r="M433" s="228"/>
      <c r="N433" s="278"/>
      <c r="O433" s="278"/>
      <c r="P433" s="227"/>
      <c r="Q433" s="1755"/>
      <c r="R433" s="199"/>
      <c r="S433" s="199"/>
      <c r="T433" s="199"/>
      <c r="U433" s="209"/>
      <c r="V433" s="209"/>
    </row>
    <row r="434" spans="1:22" ht="17.45" customHeight="1">
      <c r="A434" s="1731"/>
      <c r="B434" s="1727"/>
      <c r="C434" s="1728"/>
      <c r="D434" s="239"/>
      <c r="E434" s="224"/>
      <c r="F434" s="200" t="s">
        <v>147</v>
      </c>
      <c r="G434" s="226"/>
      <c r="H434" s="227"/>
      <c r="I434" s="278"/>
      <c r="J434" s="227"/>
      <c r="K434" s="278"/>
      <c r="L434" s="278"/>
      <c r="M434" s="228"/>
      <c r="N434" s="278"/>
      <c r="O434" s="278"/>
      <c r="P434" s="227"/>
      <c r="Q434" s="1755"/>
      <c r="R434" s="199"/>
      <c r="S434" s="199"/>
      <c r="T434" s="199"/>
      <c r="U434" s="209"/>
      <c r="V434" s="209"/>
    </row>
    <row r="435" spans="1:22" ht="17.45" customHeight="1">
      <c r="A435" s="1731"/>
      <c r="B435" s="1727"/>
      <c r="C435" s="1728"/>
      <c r="D435" s="239"/>
      <c r="E435" s="224"/>
      <c r="F435" s="200" t="s">
        <v>314</v>
      </c>
      <c r="G435" s="226"/>
      <c r="H435" s="227">
        <v>2</v>
      </c>
      <c r="I435" s="278" t="s">
        <v>75</v>
      </c>
      <c r="J435" s="227" t="s">
        <v>68</v>
      </c>
      <c r="K435" s="278">
        <v>20</v>
      </c>
      <c r="L435" s="278" t="s">
        <v>315</v>
      </c>
      <c r="M435" s="228" t="s">
        <v>68</v>
      </c>
      <c r="N435" s="278">
        <v>12</v>
      </c>
      <c r="O435" s="278" t="s">
        <v>150</v>
      </c>
      <c r="P435" s="227">
        <f>H435*K435*N435</f>
        <v>480</v>
      </c>
      <c r="Q435" s="1755"/>
      <c r="R435" s="199"/>
      <c r="S435" s="199"/>
      <c r="T435" s="199"/>
      <c r="U435" s="209"/>
      <c r="V435" s="209"/>
    </row>
    <row r="436" spans="1:22" ht="17.45" customHeight="1">
      <c r="A436" s="1731"/>
      <c r="B436" s="1727"/>
      <c r="C436" s="1728"/>
      <c r="D436" s="239"/>
      <c r="E436" s="224"/>
      <c r="F436" s="200" t="s">
        <v>316</v>
      </c>
      <c r="G436" s="226"/>
      <c r="H436" s="227"/>
      <c r="I436" s="278"/>
      <c r="J436" s="227"/>
      <c r="K436" s="278">
        <v>10</v>
      </c>
      <c r="L436" s="278" t="s">
        <v>78</v>
      </c>
      <c r="M436" s="228" t="s">
        <v>68</v>
      </c>
      <c r="N436" s="278">
        <v>1</v>
      </c>
      <c r="O436" s="278" t="s">
        <v>132</v>
      </c>
      <c r="P436" s="246">
        <f>K436*N436</f>
        <v>10</v>
      </c>
      <c r="Q436" s="1755"/>
      <c r="R436" s="199"/>
      <c r="S436" s="199"/>
      <c r="T436" s="199"/>
      <c r="U436" s="209"/>
      <c r="V436" s="209"/>
    </row>
    <row r="437" spans="1:22" ht="17.45" customHeight="1">
      <c r="A437" s="1731"/>
      <c r="B437" s="1727"/>
      <c r="C437" s="1728"/>
      <c r="D437" s="239"/>
      <c r="E437" s="224"/>
      <c r="F437" s="200" t="s">
        <v>317</v>
      </c>
      <c r="G437" s="226"/>
      <c r="H437" s="227">
        <v>60</v>
      </c>
      <c r="I437" s="278" t="s">
        <v>75</v>
      </c>
      <c r="J437" s="227" t="s">
        <v>68</v>
      </c>
      <c r="K437" s="278">
        <v>1</v>
      </c>
      <c r="L437" s="278" t="s">
        <v>74</v>
      </c>
      <c r="M437" s="228" t="s">
        <v>68</v>
      </c>
      <c r="N437" s="278">
        <v>4</v>
      </c>
      <c r="O437" s="278" t="s">
        <v>150</v>
      </c>
      <c r="P437" s="227">
        <f>H437*K437*N437</f>
        <v>240</v>
      </c>
      <c r="Q437" s="1755"/>
      <c r="R437" s="199"/>
      <c r="S437" s="199"/>
      <c r="T437" s="199"/>
      <c r="U437" s="209"/>
      <c r="V437" s="209"/>
    </row>
    <row r="438" spans="1:22" ht="17.45" customHeight="1">
      <c r="A438" s="1731"/>
      <c r="B438" s="1727"/>
      <c r="C438" s="1728"/>
      <c r="D438" s="239"/>
      <c r="E438" s="224"/>
      <c r="F438" s="200" t="s">
        <v>318</v>
      </c>
      <c r="G438" s="226"/>
      <c r="H438" s="227"/>
      <c r="I438" s="278"/>
      <c r="J438" s="227"/>
      <c r="K438" s="278"/>
      <c r="L438" s="278"/>
      <c r="M438" s="228"/>
      <c r="N438" s="278">
        <v>5</v>
      </c>
      <c r="O438" s="278" t="s">
        <v>319</v>
      </c>
      <c r="P438" s="227">
        <f>N438</f>
        <v>5</v>
      </c>
      <c r="Q438" s="1755"/>
      <c r="R438" s="199"/>
      <c r="S438" s="199"/>
      <c r="T438" s="199"/>
      <c r="U438" s="209"/>
      <c r="V438" s="209"/>
    </row>
    <row r="439" spans="1:22" ht="17.45" customHeight="1">
      <c r="A439" s="1731"/>
      <c r="B439" s="1727"/>
      <c r="C439" s="1728"/>
      <c r="D439" s="239"/>
      <c r="E439" s="224"/>
      <c r="F439" s="200" t="s">
        <v>320</v>
      </c>
      <c r="G439" s="226"/>
      <c r="H439" s="227"/>
      <c r="I439" s="278"/>
      <c r="J439" s="227"/>
      <c r="K439" s="278"/>
      <c r="L439" s="278"/>
      <c r="M439" s="228"/>
      <c r="N439" s="278">
        <v>4</v>
      </c>
      <c r="O439" s="278" t="s">
        <v>132</v>
      </c>
      <c r="P439" s="227">
        <f>N439</f>
        <v>4</v>
      </c>
      <c r="Q439" s="1755"/>
      <c r="R439" s="199"/>
      <c r="S439" s="199"/>
      <c r="T439" s="199"/>
      <c r="U439" s="209"/>
      <c r="V439" s="209"/>
    </row>
    <row r="440" spans="1:22" ht="17.45" customHeight="1">
      <c r="A440" s="1732"/>
      <c r="B440" s="1729"/>
      <c r="C440" s="1730"/>
      <c r="D440" s="240"/>
      <c r="E440" s="241"/>
      <c r="F440" s="242" t="s">
        <v>321</v>
      </c>
      <c r="G440" s="302"/>
      <c r="H440" s="272"/>
      <c r="I440" s="273"/>
      <c r="J440" s="272"/>
      <c r="K440" s="273">
        <v>2</v>
      </c>
      <c r="L440" s="273" t="s">
        <v>75</v>
      </c>
      <c r="M440" s="274" t="s">
        <v>68</v>
      </c>
      <c r="N440" s="273">
        <v>1</v>
      </c>
      <c r="O440" s="273" t="s">
        <v>132</v>
      </c>
      <c r="P440" s="325">
        <f>K440*N440</f>
        <v>2</v>
      </c>
      <c r="Q440" s="1756"/>
      <c r="R440" s="199"/>
      <c r="S440" s="199"/>
      <c r="T440" s="199"/>
      <c r="U440" s="209"/>
      <c r="V440" s="209"/>
    </row>
    <row r="441" spans="1:22" ht="17.45" customHeight="1">
      <c r="A441" s="1753" t="s">
        <v>418</v>
      </c>
      <c r="B441" s="1751" t="s">
        <v>417</v>
      </c>
      <c r="C441" s="1752"/>
      <c r="D441" s="208"/>
      <c r="E441" s="231"/>
      <c r="F441" s="326" t="s">
        <v>322</v>
      </c>
      <c r="G441" s="233"/>
      <c r="H441" s="236">
        <v>2</v>
      </c>
      <c r="I441" s="234" t="s">
        <v>75</v>
      </c>
      <c r="J441" s="236" t="s">
        <v>68</v>
      </c>
      <c r="K441" s="234">
        <v>2</v>
      </c>
      <c r="L441" s="234" t="s">
        <v>78</v>
      </c>
      <c r="M441" s="235" t="s">
        <v>68</v>
      </c>
      <c r="N441" s="234">
        <v>1</v>
      </c>
      <c r="O441" s="234" t="s">
        <v>150</v>
      </c>
      <c r="P441" s="327">
        <f>H441*K441*N441</f>
        <v>4</v>
      </c>
      <c r="Q441" s="817"/>
      <c r="R441" s="199"/>
      <c r="S441" s="199"/>
      <c r="T441" s="199"/>
      <c r="U441" s="209"/>
      <c r="V441" s="209"/>
    </row>
    <row r="442" spans="1:22" ht="17.45" customHeight="1">
      <c r="A442" s="1731"/>
      <c r="B442" s="1727"/>
      <c r="C442" s="1728"/>
      <c r="D442" s="239"/>
      <c r="E442" s="224"/>
      <c r="F442" s="200" t="s">
        <v>323</v>
      </c>
      <c r="G442" s="226"/>
      <c r="H442" s="227"/>
      <c r="I442" s="278"/>
      <c r="J442" s="227"/>
      <c r="K442" s="278">
        <v>3</v>
      </c>
      <c r="L442" s="278" t="s">
        <v>74</v>
      </c>
      <c r="M442" s="228" t="s">
        <v>68</v>
      </c>
      <c r="N442" s="278">
        <v>12</v>
      </c>
      <c r="O442" s="278" t="s">
        <v>150</v>
      </c>
      <c r="P442" s="246">
        <f>K442*N442</f>
        <v>36</v>
      </c>
      <c r="Q442" s="352"/>
      <c r="R442" s="199"/>
      <c r="S442" s="199"/>
      <c r="T442" s="199"/>
      <c r="U442" s="209"/>
      <c r="V442" s="209"/>
    </row>
    <row r="443" spans="1:22" ht="15.95" customHeight="1">
      <c r="A443" s="1731"/>
      <c r="B443" s="1727"/>
      <c r="C443" s="1728"/>
      <c r="D443" s="239"/>
      <c r="E443" s="224"/>
      <c r="F443" s="200" t="s">
        <v>148</v>
      </c>
      <c r="G443" s="1759" t="s">
        <v>324</v>
      </c>
      <c r="H443" s="1759"/>
      <c r="I443" s="1759"/>
      <c r="J443" s="1759"/>
      <c r="K443" s="1759"/>
      <c r="L443" s="1759"/>
      <c r="M443" s="1759"/>
      <c r="N443" s="1759"/>
      <c r="O443" s="1759"/>
      <c r="P443" s="1759"/>
      <c r="Q443" s="772"/>
      <c r="R443" s="199"/>
      <c r="S443" s="199"/>
      <c r="T443" s="199"/>
      <c r="U443" s="209"/>
      <c r="V443" s="209"/>
    </row>
    <row r="444" spans="1:22" ht="15.95" customHeight="1">
      <c r="A444" s="1731"/>
      <c r="B444" s="1727"/>
      <c r="C444" s="1728"/>
      <c r="D444" s="239"/>
      <c r="E444" s="224"/>
      <c r="F444" s="328"/>
      <c r="G444" s="1759" t="s">
        <v>769</v>
      </c>
      <c r="H444" s="1759"/>
      <c r="I444" s="1759"/>
      <c r="J444" s="1759"/>
      <c r="K444" s="1759"/>
      <c r="L444" s="1759"/>
      <c r="M444" s="1759"/>
      <c r="N444" s="1759"/>
      <c r="O444" s="1759"/>
      <c r="P444" s="1760"/>
      <c r="Q444" s="772"/>
      <c r="R444" s="199"/>
      <c r="S444" s="199"/>
      <c r="T444" s="199"/>
      <c r="U444" s="209"/>
      <c r="V444" s="209"/>
    </row>
    <row r="445" spans="1:22" ht="17.45" customHeight="1">
      <c r="A445" s="1731"/>
      <c r="B445" s="1727"/>
      <c r="C445" s="1728"/>
      <c r="D445" s="239"/>
      <c r="E445" s="224"/>
      <c r="F445" s="328"/>
      <c r="G445" s="1759"/>
      <c r="H445" s="1759"/>
      <c r="I445" s="1759"/>
      <c r="J445" s="1759"/>
      <c r="K445" s="1759"/>
      <c r="L445" s="1759"/>
      <c r="M445" s="1759"/>
      <c r="N445" s="1759"/>
      <c r="O445" s="1759"/>
      <c r="P445" s="1760"/>
      <c r="Q445" s="772"/>
      <c r="R445" s="199"/>
      <c r="S445" s="199"/>
      <c r="T445" s="199"/>
      <c r="U445" s="209"/>
      <c r="V445" s="209"/>
    </row>
    <row r="446" spans="1:22" ht="17.45" customHeight="1">
      <c r="A446" s="1731"/>
      <c r="B446" s="1727"/>
      <c r="C446" s="1728"/>
      <c r="D446" s="239"/>
      <c r="E446" s="224"/>
      <c r="F446" s="328"/>
      <c r="G446" s="1759" t="s">
        <v>325</v>
      </c>
      <c r="H446" s="1759"/>
      <c r="I446" s="1759"/>
      <c r="J446" s="1759"/>
      <c r="K446" s="1759"/>
      <c r="L446" s="1759"/>
      <c r="M446" s="1759"/>
      <c r="N446" s="1759"/>
      <c r="O446" s="1759"/>
      <c r="P446" s="1759"/>
      <c r="Q446" s="772"/>
      <c r="R446" s="199"/>
      <c r="S446" s="199"/>
      <c r="T446" s="199"/>
      <c r="U446" s="209"/>
      <c r="V446" s="209"/>
    </row>
    <row r="447" spans="1:22" ht="17.45" customHeight="1">
      <c r="A447" s="1731"/>
      <c r="B447" s="1727"/>
      <c r="C447" s="1728"/>
      <c r="D447" s="239"/>
      <c r="E447" s="224"/>
      <c r="F447" s="328"/>
      <c r="G447" s="1759" t="s">
        <v>326</v>
      </c>
      <c r="H447" s="1759"/>
      <c r="I447" s="1759"/>
      <c r="J447" s="1759"/>
      <c r="K447" s="1759"/>
      <c r="L447" s="1759"/>
      <c r="M447" s="1759"/>
      <c r="N447" s="1759"/>
      <c r="O447" s="1759"/>
      <c r="P447" s="1759"/>
      <c r="Q447" s="772"/>
      <c r="R447" s="199"/>
      <c r="S447" s="199"/>
      <c r="T447" s="199"/>
      <c r="U447" s="209"/>
      <c r="V447" s="209"/>
    </row>
    <row r="448" spans="1:22" ht="15.95" customHeight="1">
      <c r="A448" s="1731"/>
      <c r="B448" s="1727"/>
      <c r="C448" s="1728"/>
      <c r="D448" s="239"/>
      <c r="E448" s="224"/>
      <c r="F448" s="328"/>
      <c r="G448" s="1759" t="s">
        <v>327</v>
      </c>
      <c r="H448" s="1759"/>
      <c r="I448" s="1759"/>
      <c r="J448" s="1759"/>
      <c r="K448" s="1759"/>
      <c r="L448" s="1759"/>
      <c r="M448" s="1759"/>
      <c r="N448" s="1759"/>
      <c r="O448" s="1759"/>
      <c r="P448" s="1759"/>
      <c r="Q448" s="772"/>
      <c r="R448" s="199"/>
      <c r="S448" s="199"/>
      <c r="T448" s="199"/>
      <c r="U448" s="209"/>
      <c r="V448" s="209"/>
    </row>
    <row r="449" spans="1:22" ht="15.95" customHeight="1">
      <c r="A449" s="1731"/>
      <c r="B449" s="1727"/>
      <c r="C449" s="1728"/>
      <c r="D449" s="239"/>
      <c r="E449" s="224"/>
      <c r="F449" s="328"/>
      <c r="G449" s="1759" t="s">
        <v>328</v>
      </c>
      <c r="H449" s="1759"/>
      <c r="I449" s="1759"/>
      <c r="J449" s="1759"/>
      <c r="K449" s="1759"/>
      <c r="L449" s="1759"/>
      <c r="M449" s="1759"/>
      <c r="N449" s="1759"/>
      <c r="O449" s="1759"/>
      <c r="P449" s="1760"/>
      <c r="Q449" s="772"/>
      <c r="R449" s="199"/>
      <c r="S449" s="199"/>
      <c r="T449" s="199"/>
      <c r="U449" s="209"/>
      <c r="V449" s="209"/>
    </row>
    <row r="450" spans="1:22" ht="17.45" customHeight="1">
      <c r="A450" s="1731"/>
      <c r="B450" s="1727"/>
      <c r="C450" s="1728"/>
      <c r="D450" s="239"/>
      <c r="E450" s="224"/>
      <c r="F450" s="328"/>
      <c r="G450" s="1759"/>
      <c r="H450" s="1759"/>
      <c r="I450" s="1759"/>
      <c r="J450" s="1759"/>
      <c r="K450" s="1759"/>
      <c r="L450" s="1759"/>
      <c r="M450" s="1759"/>
      <c r="N450" s="1759"/>
      <c r="O450" s="1759"/>
      <c r="P450" s="1760"/>
      <c r="Q450" s="772"/>
      <c r="R450" s="199"/>
      <c r="S450" s="199"/>
      <c r="T450" s="199"/>
      <c r="U450" s="209"/>
      <c r="V450" s="209"/>
    </row>
    <row r="451" spans="1:22" ht="17.45" customHeight="1">
      <c r="A451" s="1731"/>
      <c r="B451" s="1727"/>
      <c r="C451" s="1728"/>
      <c r="D451" s="239"/>
      <c r="E451" s="224"/>
      <c r="F451" s="328"/>
      <c r="G451" s="1759" t="s">
        <v>329</v>
      </c>
      <c r="H451" s="1759"/>
      <c r="I451" s="1759"/>
      <c r="J451" s="1759"/>
      <c r="K451" s="1759"/>
      <c r="L451" s="1759"/>
      <c r="M451" s="1759"/>
      <c r="N451" s="1759"/>
      <c r="O451" s="1759"/>
      <c r="P451" s="1760"/>
      <c r="Q451" s="772"/>
      <c r="R451" s="199"/>
      <c r="S451" s="199"/>
      <c r="T451" s="199"/>
      <c r="U451" s="209"/>
      <c r="V451" s="209"/>
    </row>
    <row r="452" spans="1:22" ht="17.45" customHeight="1">
      <c r="A452" s="1731"/>
      <c r="B452" s="1727"/>
      <c r="C452" s="1728"/>
      <c r="D452" s="239"/>
      <c r="E452" s="224"/>
      <c r="F452" s="328"/>
      <c r="G452" s="1759"/>
      <c r="H452" s="1759"/>
      <c r="I452" s="1759"/>
      <c r="J452" s="1759"/>
      <c r="K452" s="1759"/>
      <c r="L452" s="1759"/>
      <c r="M452" s="1759"/>
      <c r="N452" s="1759"/>
      <c r="O452" s="1759"/>
      <c r="P452" s="1760"/>
      <c r="Q452" s="772"/>
      <c r="R452" s="199"/>
      <c r="S452" s="199"/>
      <c r="T452" s="199"/>
      <c r="U452" s="209"/>
      <c r="V452" s="209"/>
    </row>
    <row r="453" spans="1:22" ht="17.45" customHeight="1">
      <c r="A453" s="1731"/>
      <c r="B453" s="1727"/>
      <c r="C453" s="1728"/>
      <c r="D453" s="240"/>
      <c r="E453" s="241"/>
      <c r="F453" s="329"/>
      <c r="G453" s="774"/>
      <c r="H453" s="774"/>
      <c r="I453" s="774"/>
      <c r="J453" s="774"/>
      <c r="K453" s="774"/>
      <c r="L453" s="774"/>
      <c r="M453" s="774"/>
      <c r="N453" s="774"/>
      <c r="O453" s="774"/>
      <c r="P453" s="774"/>
      <c r="Q453" s="773"/>
      <c r="R453" s="199"/>
      <c r="S453" s="199"/>
      <c r="T453" s="199"/>
      <c r="U453" s="209"/>
      <c r="V453" s="209"/>
    </row>
    <row r="454" spans="1:22" ht="17.45" customHeight="1">
      <c r="A454" s="1731"/>
      <c r="B454" s="1727"/>
      <c r="C454" s="1728"/>
      <c r="D454" s="208">
        <f>SUM(P457:P459)</f>
        <v>54</v>
      </c>
      <c r="E454" s="208">
        <v>0</v>
      </c>
      <c r="F454" s="1790" t="s">
        <v>330</v>
      </c>
      <c r="G454" s="1791"/>
      <c r="H454" s="1791"/>
      <c r="I454" s="234"/>
      <c r="J454" s="236"/>
      <c r="K454" s="234"/>
      <c r="L454" s="234"/>
      <c r="M454" s="235"/>
      <c r="N454" s="234"/>
      <c r="O454" s="234"/>
      <c r="P454" s="236"/>
      <c r="Q454" s="1754" t="s">
        <v>768</v>
      </c>
      <c r="R454" s="199"/>
      <c r="S454" s="199"/>
      <c r="T454" s="199"/>
      <c r="U454" s="209"/>
      <c r="V454" s="209"/>
    </row>
    <row r="455" spans="1:22" ht="17.45" customHeight="1">
      <c r="A455" s="1731"/>
      <c r="B455" s="1727"/>
      <c r="C455" s="1728"/>
      <c r="D455" s="239"/>
      <c r="E455" s="239"/>
      <c r="F455" s="1757" t="s">
        <v>81</v>
      </c>
      <c r="G455" s="1758"/>
      <c r="H455" s="1758"/>
      <c r="I455" s="1758"/>
      <c r="J455" s="1758"/>
      <c r="K455" s="1758"/>
      <c r="L455" s="1758"/>
      <c r="M455" s="1758"/>
      <c r="N455" s="1758"/>
      <c r="O455" s="1758"/>
      <c r="P455" s="227"/>
      <c r="Q455" s="1755"/>
      <c r="R455" s="199"/>
      <c r="S455" s="199"/>
      <c r="T455" s="199"/>
      <c r="U455" s="209"/>
      <c r="V455" s="209"/>
    </row>
    <row r="456" spans="1:22" ht="17.45" customHeight="1">
      <c r="A456" s="1731"/>
      <c r="B456" s="1727"/>
      <c r="C456" s="1728"/>
      <c r="D456" s="239"/>
      <c r="E456" s="239"/>
      <c r="F456" s="200" t="s">
        <v>147</v>
      </c>
      <c r="G456" s="226"/>
      <c r="H456" s="227"/>
      <c r="I456" s="278"/>
      <c r="J456" s="227"/>
      <c r="K456" s="278"/>
      <c r="L456" s="278"/>
      <c r="M456" s="228"/>
      <c r="N456" s="278"/>
      <c r="O456" s="278"/>
      <c r="P456" s="227"/>
      <c r="Q456" s="1755"/>
      <c r="R456" s="199"/>
      <c r="S456" s="199"/>
      <c r="T456" s="199"/>
      <c r="U456" s="209"/>
      <c r="V456" s="209"/>
    </row>
    <row r="457" spans="1:22" ht="17.45" customHeight="1">
      <c r="A457" s="1731"/>
      <c r="B457" s="1727"/>
      <c r="C457" s="1728"/>
      <c r="D457" s="239"/>
      <c r="E457" s="239"/>
      <c r="F457" s="200" t="s">
        <v>331</v>
      </c>
      <c r="G457" s="226"/>
      <c r="H457" s="227"/>
      <c r="I457" s="278"/>
      <c r="J457" s="227"/>
      <c r="K457" s="278">
        <v>2</v>
      </c>
      <c r="L457" s="278" t="s">
        <v>75</v>
      </c>
      <c r="M457" s="228" t="s">
        <v>68</v>
      </c>
      <c r="N457" s="278">
        <v>3</v>
      </c>
      <c r="O457" s="278" t="s">
        <v>132</v>
      </c>
      <c r="P457" s="246">
        <f>K457*N457</f>
        <v>6</v>
      </c>
      <c r="Q457" s="1755"/>
      <c r="R457" s="199"/>
      <c r="S457" s="199"/>
      <c r="T457" s="199"/>
      <c r="U457" s="209"/>
      <c r="V457" s="209"/>
    </row>
    <row r="458" spans="1:22" ht="17.45" customHeight="1">
      <c r="A458" s="1731"/>
      <c r="B458" s="1727"/>
      <c r="C458" s="1728"/>
      <c r="D458" s="239"/>
      <c r="E458" s="239"/>
      <c r="F458" s="200" t="s">
        <v>332</v>
      </c>
      <c r="G458" s="226"/>
      <c r="H458" s="227">
        <v>7</v>
      </c>
      <c r="I458" s="278" t="s">
        <v>75</v>
      </c>
      <c r="J458" s="227" t="s">
        <v>68</v>
      </c>
      <c r="K458" s="278">
        <v>2</v>
      </c>
      <c r="L458" s="278" t="s">
        <v>75</v>
      </c>
      <c r="M458" s="228" t="s">
        <v>68</v>
      </c>
      <c r="N458" s="278">
        <v>3</v>
      </c>
      <c r="O458" s="278" t="s">
        <v>132</v>
      </c>
      <c r="P458" s="227">
        <f>H458*K458*N458</f>
        <v>42</v>
      </c>
      <c r="Q458" s="1755"/>
      <c r="R458" s="199"/>
      <c r="S458" s="199"/>
      <c r="T458" s="199"/>
      <c r="U458" s="209"/>
      <c r="V458" s="209"/>
    </row>
    <row r="459" spans="1:22" ht="17.45" customHeight="1">
      <c r="A459" s="1731"/>
      <c r="B459" s="1727"/>
      <c r="C459" s="1728"/>
      <c r="D459" s="239"/>
      <c r="E459" s="239"/>
      <c r="F459" s="200" t="s">
        <v>333</v>
      </c>
      <c r="G459" s="226"/>
      <c r="H459" s="227"/>
      <c r="I459" s="278"/>
      <c r="J459" s="227"/>
      <c r="K459" s="278">
        <v>2</v>
      </c>
      <c r="L459" s="278" t="s">
        <v>75</v>
      </c>
      <c r="M459" s="228" t="s">
        <v>68</v>
      </c>
      <c r="N459" s="278">
        <v>3</v>
      </c>
      <c r="O459" s="278" t="s">
        <v>132</v>
      </c>
      <c r="P459" s="246">
        <f>K459*N459</f>
        <v>6</v>
      </c>
      <c r="Q459" s="1755"/>
      <c r="R459" s="199"/>
      <c r="S459" s="199"/>
      <c r="T459" s="199"/>
      <c r="U459" s="209"/>
      <c r="V459" s="209"/>
    </row>
    <row r="460" spans="1:22" ht="17.45" customHeight="1">
      <c r="A460" s="1731"/>
      <c r="B460" s="1727"/>
      <c r="C460" s="1728"/>
      <c r="D460" s="239"/>
      <c r="E460" s="239"/>
      <c r="F460" s="200" t="s">
        <v>148</v>
      </c>
      <c r="G460" s="1759" t="s">
        <v>334</v>
      </c>
      <c r="H460" s="1759"/>
      <c r="I460" s="1759"/>
      <c r="J460" s="1759"/>
      <c r="K460" s="1759"/>
      <c r="L460" s="1759"/>
      <c r="M460" s="1759"/>
      <c r="N460" s="1759"/>
      <c r="O460" s="1759"/>
      <c r="P460" s="1759"/>
      <c r="Q460" s="1755"/>
      <c r="R460" s="199"/>
      <c r="S460" s="199"/>
      <c r="T460" s="199"/>
      <c r="U460" s="209"/>
      <c r="V460" s="209"/>
    </row>
    <row r="461" spans="1:22" ht="17.45" customHeight="1">
      <c r="A461" s="1731"/>
      <c r="B461" s="1727"/>
      <c r="C461" s="1728"/>
      <c r="D461" s="239"/>
      <c r="E461" s="239"/>
      <c r="F461" s="200"/>
      <c r="G461" s="1759"/>
      <c r="H461" s="1759"/>
      <c r="I461" s="1759"/>
      <c r="J461" s="1759"/>
      <c r="K461" s="1759"/>
      <c r="L461" s="1759"/>
      <c r="M461" s="1759"/>
      <c r="N461" s="1759"/>
      <c r="O461" s="1759"/>
      <c r="P461" s="1759"/>
      <c r="Q461" s="1755"/>
      <c r="R461" s="199"/>
      <c r="S461" s="199"/>
      <c r="T461" s="199"/>
      <c r="U461" s="209"/>
      <c r="V461" s="209"/>
    </row>
    <row r="462" spans="1:22" ht="17.45" customHeight="1">
      <c r="A462" s="1731"/>
      <c r="B462" s="1727"/>
      <c r="C462" s="1728"/>
      <c r="D462" s="208">
        <f>SUM(P465:P465)</f>
        <v>5400</v>
      </c>
      <c r="E462" s="208">
        <v>0</v>
      </c>
      <c r="F462" s="1790" t="s">
        <v>1571</v>
      </c>
      <c r="G462" s="1791"/>
      <c r="H462" s="1791"/>
      <c r="I462" s="234"/>
      <c r="J462" s="236"/>
      <c r="K462" s="234"/>
      <c r="L462" s="234"/>
      <c r="M462" s="235"/>
      <c r="N462" s="234"/>
      <c r="O462" s="234"/>
      <c r="P462" s="236"/>
      <c r="Q462" s="1754" t="s">
        <v>1576</v>
      </c>
      <c r="R462" s="199"/>
      <c r="S462" s="199"/>
      <c r="T462" s="199"/>
      <c r="U462" s="209"/>
      <c r="V462" s="209"/>
    </row>
    <row r="463" spans="1:22" ht="17.45" customHeight="1">
      <c r="A463" s="1731"/>
      <c r="B463" s="1727"/>
      <c r="C463" s="1728"/>
      <c r="D463" s="239"/>
      <c r="E463" s="239"/>
      <c r="F463" s="1757" t="s">
        <v>1572</v>
      </c>
      <c r="G463" s="1758"/>
      <c r="H463" s="1758"/>
      <c r="I463" s="1758"/>
      <c r="J463" s="1758"/>
      <c r="K463" s="1758"/>
      <c r="L463" s="1758"/>
      <c r="M463" s="1758"/>
      <c r="N463" s="1758"/>
      <c r="O463" s="1758"/>
      <c r="P463" s="227"/>
      <c r="Q463" s="1755"/>
      <c r="R463" s="199"/>
      <c r="S463" s="199"/>
      <c r="T463" s="199"/>
      <c r="U463" s="209"/>
      <c r="V463" s="209"/>
    </row>
    <row r="464" spans="1:22" ht="17.45" customHeight="1">
      <c r="A464" s="1731"/>
      <c r="B464" s="1727"/>
      <c r="C464" s="1728"/>
      <c r="D464" s="239"/>
      <c r="E464" s="239"/>
      <c r="F464" s="200" t="s">
        <v>147</v>
      </c>
      <c r="G464" s="226"/>
      <c r="H464" s="227"/>
      <c r="I464" s="278"/>
      <c r="J464" s="227"/>
      <c r="K464" s="278"/>
      <c r="L464" s="278"/>
      <c r="M464" s="228"/>
      <c r="N464" s="278"/>
      <c r="O464" s="278"/>
      <c r="P464" s="227"/>
      <c r="Q464" s="1755"/>
      <c r="R464" s="199"/>
      <c r="S464" s="199"/>
      <c r="T464" s="199"/>
      <c r="U464" s="209"/>
      <c r="V464" s="209"/>
    </row>
    <row r="465" spans="1:22" ht="17.45" customHeight="1">
      <c r="A465" s="1731"/>
      <c r="B465" s="1727"/>
      <c r="C465" s="1728"/>
      <c r="D465" s="239"/>
      <c r="E465" s="239"/>
      <c r="F465" s="200" t="s">
        <v>1573</v>
      </c>
      <c r="G465" s="226"/>
      <c r="H465" s="227"/>
      <c r="I465" s="278"/>
      <c r="J465" s="227"/>
      <c r="K465" s="278">
        <v>600</v>
      </c>
      <c r="L465" s="278" t="s">
        <v>75</v>
      </c>
      <c r="M465" s="228" t="s">
        <v>68</v>
      </c>
      <c r="N465" s="278">
        <v>9</v>
      </c>
      <c r="O465" s="278" t="s">
        <v>1574</v>
      </c>
      <c r="P465" s="246">
        <f>K465*N465</f>
        <v>5400</v>
      </c>
      <c r="Q465" s="1755"/>
      <c r="R465" s="199"/>
      <c r="S465" s="199"/>
      <c r="T465" s="199"/>
      <c r="U465" s="209"/>
      <c r="V465" s="209"/>
    </row>
    <row r="466" spans="1:22" ht="17.45" customHeight="1">
      <c r="A466" s="1731"/>
      <c r="B466" s="1727"/>
      <c r="C466" s="1728"/>
      <c r="D466" s="239"/>
      <c r="E466" s="239"/>
      <c r="F466" s="200" t="s">
        <v>148</v>
      </c>
      <c r="G466" s="1759" t="s">
        <v>1575</v>
      </c>
      <c r="H466" s="1759"/>
      <c r="I466" s="1759"/>
      <c r="J466" s="1759"/>
      <c r="K466" s="1759"/>
      <c r="L466" s="1759"/>
      <c r="M466" s="1759"/>
      <c r="N466" s="1759"/>
      <c r="O466" s="1759"/>
      <c r="P466" s="1760"/>
      <c r="Q466" s="1755"/>
      <c r="R466" s="199"/>
      <c r="S466" s="199"/>
      <c r="T466" s="199"/>
      <c r="U466" s="209"/>
      <c r="V466" s="209"/>
    </row>
    <row r="467" spans="1:22" ht="17.45" customHeight="1">
      <c r="A467" s="1731"/>
      <c r="B467" s="1727"/>
      <c r="C467" s="1728"/>
      <c r="D467" s="239"/>
      <c r="E467" s="239"/>
      <c r="F467" s="200"/>
      <c r="G467" s="818"/>
      <c r="H467" s="818"/>
      <c r="I467" s="818"/>
      <c r="J467" s="818"/>
      <c r="K467" s="818"/>
      <c r="L467" s="818"/>
      <c r="M467" s="818"/>
      <c r="N467" s="818"/>
      <c r="O467" s="818"/>
      <c r="P467" s="819"/>
      <c r="Q467" s="1755"/>
      <c r="R467" s="199"/>
      <c r="S467" s="199"/>
      <c r="T467" s="199"/>
      <c r="U467" s="209"/>
      <c r="V467" s="209"/>
    </row>
    <row r="468" spans="1:22" ht="17.45" customHeight="1">
      <c r="A468" s="1731"/>
      <c r="B468" s="1727"/>
      <c r="C468" s="1728"/>
      <c r="D468" s="208">
        <f>SUM(P471:P479)</f>
        <v>1839</v>
      </c>
      <c r="E468" s="208">
        <v>1170</v>
      </c>
      <c r="F468" s="1790" t="s">
        <v>335</v>
      </c>
      <c r="G468" s="1791"/>
      <c r="H468" s="1791"/>
      <c r="I468" s="234"/>
      <c r="J468" s="236"/>
      <c r="K468" s="234"/>
      <c r="L468" s="234"/>
      <c r="M468" s="235"/>
      <c r="N468" s="234"/>
      <c r="O468" s="234"/>
      <c r="P468" s="236"/>
      <c r="Q468" s="1754" t="s">
        <v>767</v>
      </c>
      <c r="R468" s="199"/>
      <c r="S468" s="199"/>
      <c r="T468" s="199"/>
      <c r="U468" s="209"/>
      <c r="V468" s="209"/>
    </row>
    <row r="469" spans="1:22" ht="17.45" customHeight="1">
      <c r="A469" s="1731"/>
      <c r="B469" s="1727"/>
      <c r="C469" s="1728"/>
      <c r="D469" s="239"/>
      <c r="E469" s="224"/>
      <c r="F469" s="1757" t="s">
        <v>81</v>
      </c>
      <c r="G469" s="1758"/>
      <c r="H469" s="1758"/>
      <c r="I469" s="1758"/>
      <c r="J469" s="1758"/>
      <c r="K469" s="1758"/>
      <c r="L469" s="1758"/>
      <c r="M469" s="1758"/>
      <c r="N469" s="1758"/>
      <c r="O469" s="1758"/>
      <c r="P469" s="227"/>
      <c r="Q469" s="1755"/>
      <c r="R469" s="199"/>
      <c r="S469" s="199"/>
      <c r="T469" s="199"/>
      <c r="U469" s="209"/>
      <c r="V469" s="209"/>
    </row>
    <row r="470" spans="1:22" ht="17.45" customHeight="1">
      <c r="A470" s="1731"/>
      <c r="B470" s="1727"/>
      <c r="C470" s="1728"/>
      <c r="D470" s="239"/>
      <c r="E470" s="224"/>
      <c r="F470" s="200" t="s">
        <v>147</v>
      </c>
      <c r="G470" s="226"/>
      <c r="H470" s="227"/>
      <c r="I470" s="278"/>
      <c r="J470" s="227"/>
      <c r="K470" s="278"/>
      <c r="L470" s="278"/>
      <c r="M470" s="228"/>
      <c r="N470" s="278"/>
      <c r="O470" s="278"/>
      <c r="P470" s="227"/>
      <c r="Q470" s="1755"/>
      <c r="R470" s="199"/>
      <c r="S470" s="199"/>
      <c r="T470" s="199"/>
      <c r="U470" s="209"/>
      <c r="V470" s="209"/>
    </row>
    <row r="471" spans="1:22" ht="17.45" customHeight="1">
      <c r="A471" s="1731"/>
      <c r="B471" s="1727"/>
      <c r="C471" s="1728"/>
      <c r="D471" s="239"/>
      <c r="E471" s="224"/>
      <c r="F471" s="200" t="s">
        <v>336</v>
      </c>
      <c r="G471" s="226"/>
      <c r="H471" s="227"/>
      <c r="I471" s="278"/>
      <c r="J471" s="227"/>
      <c r="K471" s="278">
        <v>40</v>
      </c>
      <c r="L471" s="278" t="s">
        <v>75</v>
      </c>
      <c r="M471" s="228" t="s">
        <v>68</v>
      </c>
      <c r="N471" s="278">
        <v>1</v>
      </c>
      <c r="O471" s="278" t="s">
        <v>132</v>
      </c>
      <c r="P471" s="227">
        <f>K471*N471</f>
        <v>40</v>
      </c>
      <c r="Q471" s="1755"/>
      <c r="R471" s="199"/>
      <c r="S471" s="199"/>
      <c r="T471" s="199"/>
      <c r="U471" s="209"/>
      <c r="V471" s="209"/>
    </row>
    <row r="472" spans="1:22" ht="17.45" customHeight="1">
      <c r="A472" s="1731"/>
      <c r="B472" s="1727"/>
      <c r="C472" s="1728"/>
      <c r="D472" s="239"/>
      <c r="E472" s="224"/>
      <c r="F472" s="200" t="s">
        <v>337</v>
      </c>
      <c r="G472" s="226"/>
      <c r="H472" s="227"/>
      <c r="I472" s="278"/>
      <c r="J472" s="227"/>
      <c r="K472" s="278">
        <v>40</v>
      </c>
      <c r="L472" s="278" t="s">
        <v>75</v>
      </c>
      <c r="M472" s="228" t="s">
        <v>68</v>
      </c>
      <c r="N472" s="278">
        <v>1</v>
      </c>
      <c r="O472" s="278" t="s">
        <v>132</v>
      </c>
      <c r="P472" s="227">
        <f>K472*N472</f>
        <v>40</v>
      </c>
      <c r="Q472" s="1755"/>
      <c r="R472" s="199"/>
      <c r="S472" s="199"/>
      <c r="T472" s="199"/>
      <c r="U472" s="209"/>
      <c r="V472" s="209"/>
    </row>
    <row r="473" spans="1:22" ht="17.45" customHeight="1">
      <c r="A473" s="1731"/>
      <c r="B473" s="1727"/>
      <c r="C473" s="1728"/>
      <c r="D473" s="239"/>
      <c r="E473" s="224"/>
      <c r="F473" s="200" t="s">
        <v>338</v>
      </c>
      <c r="G473" s="226"/>
      <c r="H473" s="227"/>
      <c r="I473" s="278"/>
      <c r="J473" s="227"/>
      <c r="K473" s="278">
        <v>3</v>
      </c>
      <c r="L473" s="278" t="s">
        <v>75</v>
      </c>
      <c r="M473" s="228" t="s">
        <v>68</v>
      </c>
      <c r="N473" s="278">
        <v>2</v>
      </c>
      <c r="O473" s="278" t="s">
        <v>132</v>
      </c>
      <c r="P473" s="227">
        <f>K473*N473</f>
        <v>6</v>
      </c>
      <c r="Q473" s="1755"/>
      <c r="R473" s="199"/>
      <c r="S473" s="199"/>
      <c r="T473" s="199"/>
      <c r="U473" s="209"/>
      <c r="V473" s="209"/>
    </row>
    <row r="474" spans="1:22" ht="17.45" customHeight="1">
      <c r="A474" s="1731"/>
      <c r="B474" s="1727"/>
      <c r="C474" s="1728"/>
      <c r="D474" s="239"/>
      <c r="E474" s="224"/>
      <c r="F474" s="200" t="s">
        <v>339</v>
      </c>
      <c r="G474" s="226"/>
      <c r="H474" s="227">
        <v>40</v>
      </c>
      <c r="I474" s="278" t="s">
        <v>75</v>
      </c>
      <c r="J474" s="227" t="s">
        <v>68</v>
      </c>
      <c r="K474" s="278">
        <v>4</v>
      </c>
      <c r="L474" s="278" t="s">
        <v>340</v>
      </c>
      <c r="M474" s="228" t="s">
        <v>68</v>
      </c>
      <c r="N474" s="278">
        <v>10</v>
      </c>
      <c r="O474" s="278" t="s">
        <v>150</v>
      </c>
      <c r="P474" s="227">
        <f>H474*K474*N474</f>
        <v>1600</v>
      </c>
      <c r="Q474" s="776"/>
      <c r="R474" s="199"/>
      <c r="S474" s="199"/>
      <c r="T474" s="199"/>
      <c r="U474" s="209"/>
      <c r="V474" s="209"/>
    </row>
    <row r="475" spans="1:22" ht="17.45" customHeight="1">
      <c r="A475" s="1731"/>
      <c r="B475" s="1727"/>
      <c r="C475" s="1728"/>
      <c r="D475" s="239"/>
      <c r="E475" s="224"/>
      <c r="F475" s="200" t="s">
        <v>341</v>
      </c>
      <c r="G475" s="226"/>
      <c r="H475" s="227"/>
      <c r="I475" s="278"/>
      <c r="J475" s="227"/>
      <c r="K475" s="278">
        <v>10</v>
      </c>
      <c r="L475" s="278" t="s">
        <v>75</v>
      </c>
      <c r="M475" s="228" t="s">
        <v>68</v>
      </c>
      <c r="N475" s="278">
        <v>10</v>
      </c>
      <c r="O475" s="278" t="s">
        <v>150</v>
      </c>
      <c r="P475" s="246">
        <f>K475*N475</f>
        <v>100</v>
      </c>
      <c r="Q475" s="776"/>
      <c r="R475" s="199"/>
      <c r="S475" s="199"/>
      <c r="T475" s="199"/>
      <c r="U475" s="209"/>
      <c r="V475" s="209"/>
    </row>
    <row r="476" spans="1:22" ht="17.45" customHeight="1">
      <c r="A476" s="1731"/>
      <c r="B476" s="1727"/>
      <c r="C476" s="1728"/>
      <c r="D476" s="239"/>
      <c r="E476" s="224"/>
      <c r="F476" s="200" t="s">
        <v>342</v>
      </c>
      <c r="G476" s="226"/>
      <c r="H476" s="227"/>
      <c r="I476" s="278"/>
      <c r="J476" s="227"/>
      <c r="K476" s="278"/>
      <c r="L476" s="278"/>
      <c r="M476" s="228"/>
      <c r="N476" s="278">
        <v>1</v>
      </c>
      <c r="O476" s="278" t="s">
        <v>132</v>
      </c>
      <c r="P476" s="246">
        <f>N476</f>
        <v>1</v>
      </c>
      <c r="Q476" s="776"/>
      <c r="R476" s="199"/>
      <c r="S476" s="199"/>
      <c r="T476" s="199"/>
      <c r="U476" s="209"/>
      <c r="V476" s="209"/>
    </row>
    <row r="477" spans="1:22" ht="17.45" customHeight="1">
      <c r="A477" s="1731"/>
      <c r="B477" s="1727"/>
      <c r="C477" s="1728"/>
      <c r="D477" s="239"/>
      <c r="E477" s="224"/>
      <c r="F477" s="200" t="s">
        <v>343</v>
      </c>
      <c r="G477" s="226"/>
      <c r="H477" s="227"/>
      <c r="I477" s="278"/>
      <c r="J477" s="227"/>
      <c r="K477" s="278">
        <v>40</v>
      </c>
      <c r="L477" s="278" t="s">
        <v>75</v>
      </c>
      <c r="M477" s="228" t="s">
        <v>68</v>
      </c>
      <c r="N477" s="278">
        <v>1</v>
      </c>
      <c r="O477" s="278" t="s">
        <v>132</v>
      </c>
      <c r="P477" s="246">
        <f>K477*N477</f>
        <v>40</v>
      </c>
      <c r="Q477" s="776"/>
      <c r="R477" s="199"/>
      <c r="S477" s="199"/>
      <c r="T477" s="199"/>
      <c r="U477" s="209"/>
      <c r="V477" s="209"/>
    </row>
    <row r="478" spans="1:22" ht="17.45" customHeight="1">
      <c r="A478" s="1731"/>
      <c r="B478" s="1727"/>
      <c r="C478" s="1728"/>
      <c r="D478" s="239"/>
      <c r="E478" s="224"/>
      <c r="F478" s="200" t="s">
        <v>323</v>
      </c>
      <c r="G478" s="226"/>
      <c r="H478" s="227"/>
      <c r="I478" s="278"/>
      <c r="J478" s="227"/>
      <c r="K478" s="278">
        <v>1</v>
      </c>
      <c r="L478" s="278" t="s">
        <v>74</v>
      </c>
      <c r="M478" s="228" t="s">
        <v>68</v>
      </c>
      <c r="N478" s="278">
        <v>12</v>
      </c>
      <c r="O478" s="278" t="s">
        <v>150</v>
      </c>
      <c r="P478" s="246">
        <f>K478*N478</f>
        <v>12</v>
      </c>
      <c r="Q478" s="776"/>
      <c r="R478" s="199"/>
      <c r="S478" s="199"/>
      <c r="T478" s="199"/>
      <c r="U478" s="209"/>
      <c r="V478" s="209"/>
    </row>
    <row r="479" spans="1:22" ht="17.45" customHeight="1">
      <c r="A479" s="1731"/>
      <c r="B479" s="1727"/>
      <c r="C479" s="1728"/>
      <c r="D479" s="239"/>
      <c r="E479" s="224"/>
      <c r="F479" s="200" t="s">
        <v>148</v>
      </c>
      <c r="G479" s="1759" t="s">
        <v>344</v>
      </c>
      <c r="H479" s="1759"/>
      <c r="I479" s="1759"/>
      <c r="J479" s="1759"/>
      <c r="K479" s="1759"/>
      <c r="L479" s="1759"/>
      <c r="M479" s="1759"/>
      <c r="N479" s="1759"/>
      <c r="O479" s="1759"/>
      <c r="P479" s="1759"/>
      <c r="Q479" s="776"/>
      <c r="R479" s="199"/>
      <c r="S479" s="199"/>
      <c r="T479" s="199"/>
      <c r="U479" s="209"/>
      <c r="V479" s="209"/>
    </row>
    <row r="480" spans="1:22" ht="17.45" customHeight="1">
      <c r="A480" s="1731"/>
      <c r="B480" s="1727"/>
      <c r="C480" s="1728"/>
      <c r="D480" s="239"/>
      <c r="E480" s="224"/>
      <c r="F480" s="200"/>
      <c r="G480" s="1759"/>
      <c r="H480" s="1759"/>
      <c r="I480" s="1759"/>
      <c r="J480" s="1759"/>
      <c r="K480" s="1759"/>
      <c r="L480" s="1759"/>
      <c r="M480" s="1759"/>
      <c r="N480" s="1759"/>
      <c r="O480" s="1759"/>
      <c r="P480" s="1759"/>
      <c r="Q480" s="776"/>
      <c r="R480" s="199"/>
      <c r="S480" s="199"/>
      <c r="T480" s="199"/>
      <c r="U480" s="209"/>
      <c r="V480" s="209"/>
    </row>
    <row r="481" spans="1:22" ht="7.5" customHeight="1">
      <c r="A481" s="1731"/>
      <c r="B481" s="1727"/>
      <c r="C481" s="1728"/>
      <c r="D481" s="239"/>
      <c r="E481" s="224"/>
      <c r="F481" s="200"/>
      <c r="G481" s="1759"/>
      <c r="H481" s="1759"/>
      <c r="I481" s="1759"/>
      <c r="J481" s="1759"/>
      <c r="K481" s="1759"/>
      <c r="L481" s="1759"/>
      <c r="M481" s="1759"/>
      <c r="N481" s="1759"/>
      <c r="O481" s="1759"/>
      <c r="P481" s="1759"/>
      <c r="Q481" s="776"/>
      <c r="R481" s="199"/>
      <c r="S481" s="199"/>
      <c r="T481" s="199"/>
      <c r="U481" s="209"/>
      <c r="V481" s="209"/>
    </row>
    <row r="482" spans="1:22" ht="17.45" customHeight="1">
      <c r="A482" s="1731"/>
      <c r="B482" s="1727"/>
      <c r="C482" s="1728"/>
      <c r="D482" s="230">
        <f>SUM(P485:P489)</f>
        <v>384</v>
      </c>
      <c r="E482" s="231">
        <v>0</v>
      </c>
      <c r="F482" s="1790" t="s">
        <v>766</v>
      </c>
      <c r="G482" s="1791"/>
      <c r="H482" s="1791"/>
      <c r="I482" s="1791"/>
      <c r="J482" s="236"/>
      <c r="K482" s="234"/>
      <c r="L482" s="234"/>
      <c r="M482" s="235"/>
      <c r="N482" s="234"/>
      <c r="O482" s="234"/>
      <c r="P482" s="236"/>
      <c r="Q482" s="771"/>
      <c r="R482" s="199"/>
      <c r="S482" s="199"/>
      <c r="T482" s="199"/>
      <c r="U482" s="209"/>
      <c r="V482" s="209"/>
    </row>
    <row r="483" spans="1:22" ht="17.45" customHeight="1">
      <c r="A483" s="1731"/>
      <c r="B483" s="1727"/>
      <c r="C483" s="1728"/>
      <c r="D483" s="223"/>
      <c r="E483" s="224"/>
      <c r="F483" s="1757" t="s">
        <v>765</v>
      </c>
      <c r="G483" s="1758"/>
      <c r="H483" s="1758"/>
      <c r="I483" s="278"/>
      <c r="J483" s="227"/>
      <c r="K483" s="278"/>
      <c r="L483" s="278"/>
      <c r="M483" s="228"/>
      <c r="N483" s="278"/>
      <c r="O483" s="278"/>
      <c r="P483" s="227"/>
      <c r="Q483" s="772"/>
      <c r="R483" s="199"/>
      <c r="S483" s="199"/>
      <c r="T483" s="199"/>
      <c r="U483" s="209"/>
      <c r="V483" s="209"/>
    </row>
    <row r="484" spans="1:22" ht="17.45" customHeight="1">
      <c r="A484" s="1731"/>
      <c r="B484" s="1727"/>
      <c r="C484" s="1728"/>
      <c r="D484" s="223"/>
      <c r="E484" s="224"/>
      <c r="F484" s="200" t="s">
        <v>500</v>
      </c>
      <c r="G484" s="226"/>
      <c r="H484" s="226"/>
      <c r="I484" s="278"/>
      <c r="J484" s="227"/>
      <c r="K484" s="278"/>
      <c r="L484" s="278"/>
      <c r="M484" s="228"/>
      <c r="N484" s="278"/>
      <c r="O484" s="278"/>
      <c r="P484" s="227"/>
      <c r="Q484" s="772"/>
      <c r="R484" s="199"/>
      <c r="S484" s="199"/>
      <c r="T484" s="199"/>
      <c r="U484" s="209"/>
      <c r="V484" s="209"/>
    </row>
    <row r="485" spans="1:22" ht="17.45" customHeight="1">
      <c r="A485" s="1731"/>
      <c r="B485" s="1727"/>
      <c r="C485" s="1728"/>
      <c r="D485" s="223"/>
      <c r="E485" s="224"/>
      <c r="F485" s="200" t="s">
        <v>764</v>
      </c>
      <c r="G485" s="226"/>
      <c r="H485" s="227"/>
      <c r="I485" s="278"/>
      <c r="J485" s="227"/>
      <c r="K485" s="278">
        <v>7</v>
      </c>
      <c r="L485" s="278" t="s">
        <v>483</v>
      </c>
      <c r="M485" s="228" t="s">
        <v>68</v>
      </c>
      <c r="N485" s="278">
        <v>1</v>
      </c>
      <c r="O485" s="278" t="s">
        <v>493</v>
      </c>
      <c r="P485" s="227">
        <f>K485*N485</f>
        <v>7</v>
      </c>
      <c r="Q485" s="772"/>
      <c r="R485" s="199"/>
      <c r="S485" s="199"/>
      <c r="T485" s="199"/>
      <c r="U485" s="209"/>
      <c r="V485" s="209"/>
    </row>
    <row r="486" spans="1:22" ht="17.45" customHeight="1">
      <c r="A486" s="1753" t="s">
        <v>418</v>
      </c>
      <c r="B486" s="1751" t="s">
        <v>417</v>
      </c>
      <c r="C486" s="1752"/>
      <c r="D486" s="208"/>
      <c r="E486" s="231"/>
      <c r="F486" s="916" t="s">
        <v>763</v>
      </c>
      <c r="G486" s="917"/>
      <c r="H486" s="236">
        <v>7</v>
      </c>
      <c r="I486" s="234" t="s">
        <v>483</v>
      </c>
      <c r="J486" s="236" t="s">
        <v>508</v>
      </c>
      <c r="K486" s="234">
        <v>4</v>
      </c>
      <c r="L486" s="234" t="s">
        <v>762</v>
      </c>
      <c r="M486" s="235" t="s">
        <v>68</v>
      </c>
      <c r="N486" s="234">
        <v>12</v>
      </c>
      <c r="O486" s="234" t="s">
        <v>506</v>
      </c>
      <c r="P486" s="236">
        <f>H486*K486*N486</f>
        <v>336</v>
      </c>
      <c r="Q486" s="771"/>
      <c r="R486" s="199"/>
      <c r="S486" s="199"/>
      <c r="T486" s="199"/>
      <c r="U486" s="209"/>
      <c r="V486" s="209"/>
    </row>
    <row r="487" spans="1:22" ht="17.45" customHeight="1">
      <c r="A487" s="1731"/>
      <c r="B487" s="1727"/>
      <c r="C487" s="1728"/>
      <c r="D487" s="239"/>
      <c r="E487" s="224"/>
      <c r="F487" s="200" t="s">
        <v>761</v>
      </c>
      <c r="G487" s="249"/>
      <c r="H487" s="227"/>
      <c r="I487" s="278"/>
      <c r="J487" s="227"/>
      <c r="K487" s="278">
        <v>7</v>
      </c>
      <c r="L487" s="278" t="s">
        <v>483</v>
      </c>
      <c r="M487" s="228" t="s">
        <v>68</v>
      </c>
      <c r="N487" s="278">
        <v>4</v>
      </c>
      <c r="O487" s="278" t="s">
        <v>506</v>
      </c>
      <c r="P487" s="227">
        <f>K487*N487</f>
        <v>28</v>
      </c>
      <c r="Q487" s="772"/>
      <c r="R487" s="199"/>
      <c r="S487" s="199"/>
      <c r="T487" s="199"/>
      <c r="U487" s="209"/>
      <c r="V487" s="209"/>
    </row>
    <row r="488" spans="1:22" ht="17.45" customHeight="1">
      <c r="A488" s="1731"/>
      <c r="B488" s="1727"/>
      <c r="C488" s="1728"/>
      <c r="D488" s="239"/>
      <c r="E488" s="224"/>
      <c r="F488" s="200" t="s">
        <v>760</v>
      </c>
      <c r="G488" s="226"/>
      <c r="H488" s="226"/>
      <c r="I488" s="278"/>
      <c r="J488" s="227"/>
      <c r="K488" s="278"/>
      <c r="L488" s="278"/>
      <c r="M488" s="228"/>
      <c r="N488" s="278">
        <v>1</v>
      </c>
      <c r="O488" s="278" t="s">
        <v>493</v>
      </c>
      <c r="P488" s="246">
        <f>N488</f>
        <v>1</v>
      </c>
      <c r="Q488" s="772"/>
      <c r="R488" s="199"/>
      <c r="S488" s="199"/>
      <c r="T488" s="199"/>
      <c r="U488" s="209"/>
      <c r="V488" s="209"/>
    </row>
    <row r="489" spans="1:22" ht="17.45" customHeight="1">
      <c r="A489" s="1731"/>
      <c r="B489" s="1727"/>
      <c r="C489" s="1728"/>
      <c r="D489" s="239"/>
      <c r="E489" s="224"/>
      <c r="F489" s="200" t="s">
        <v>759</v>
      </c>
      <c r="G489" s="226"/>
      <c r="H489" s="226"/>
      <c r="I489" s="278"/>
      <c r="J489" s="227"/>
      <c r="K489" s="278">
        <v>1</v>
      </c>
      <c r="L489" s="278" t="s">
        <v>531</v>
      </c>
      <c r="M489" s="228" t="s">
        <v>68</v>
      </c>
      <c r="N489" s="278">
        <v>12</v>
      </c>
      <c r="O489" s="278" t="s">
        <v>506</v>
      </c>
      <c r="P489" s="246">
        <f>K489*N489</f>
        <v>12</v>
      </c>
      <c r="Q489" s="772"/>
      <c r="R489" s="199"/>
      <c r="S489" s="199"/>
      <c r="T489" s="199"/>
      <c r="U489" s="209"/>
      <c r="V489" s="209"/>
    </row>
    <row r="490" spans="1:22" s="80" customFormat="1" ht="28.5" customHeight="1">
      <c r="A490" s="1732"/>
      <c r="B490" s="1729"/>
      <c r="C490" s="1730"/>
      <c r="D490" s="240"/>
      <c r="E490" s="241"/>
      <c r="F490" s="242" t="s">
        <v>505</v>
      </c>
      <c r="G490" s="1798" t="s">
        <v>758</v>
      </c>
      <c r="H490" s="1798"/>
      <c r="I490" s="1798"/>
      <c r="J490" s="1798"/>
      <c r="K490" s="1798"/>
      <c r="L490" s="1798"/>
      <c r="M490" s="1798"/>
      <c r="N490" s="1798"/>
      <c r="O490" s="1798"/>
      <c r="P490" s="1798"/>
      <c r="Q490" s="773"/>
      <c r="R490" s="199"/>
      <c r="S490" s="199"/>
      <c r="T490" s="199"/>
      <c r="U490" s="209"/>
      <c r="V490" s="209"/>
    </row>
    <row r="491" spans="1:22" ht="17.45" customHeight="1">
      <c r="A491" s="1809" t="s">
        <v>462</v>
      </c>
      <c r="B491" s="1810"/>
      <c r="C491" s="1811"/>
      <c r="D491" s="398">
        <f>SUM(D492+D620+D670+D693)</f>
        <v>62130</v>
      </c>
      <c r="E491" s="820">
        <f>SUM(E492+E620+E670+E693)</f>
        <v>1537079</v>
      </c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343"/>
      <c r="Q491" s="344"/>
      <c r="R491" s="216"/>
      <c r="S491" s="216"/>
      <c r="T491" s="216"/>
      <c r="U491" s="215"/>
      <c r="V491" s="215"/>
    </row>
    <row r="492" spans="1:22" ht="17.45" customHeight="1">
      <c r="A492" s="1922" t="s">
        <v>757</v>
      </c>
      <c r="B492" s="1871" t="s">
        <v>723</v>
      </c>
      <c r="C492" s="1871"/>
      <c r="D492" s="821">
        <f>SUM(D493:D618)</f>
        <v>53705</v>
      </c>
      <c r="E492" s="822">
        <f>SUM(E493:E618)</f>
        <v>1532154</v>
      </c>
      <c r="F492" s="1792"/>
      <c r="G492" s="1793"/>
      <c r="H492" s="1793"/>
      <c r="I492" s="1793"/>
      <c r="J492" s="1793"/>
      <c r="K492" s="1793"/>
      <c r="L492" s="1793"/>
      <c r="M492" s="1793"/>
      <c r="N492" s="1793"/>
      <c r="O492" s="1793"/>
      <c r="P492" s="1793"/>
      <c r="Q492" s="823"/>
      <c r="R492" s="199"/>
      <c r="S492" s="199"/>
      <c r="T492" s="199"/>
      <c r="U492" s="209"/>
      <c r="V492" s="209"/>
    </row>
    <row r="493" spans="1:22" ht="17.45" customHeight="1">
      <c r="A493" s="1922"/>
      <c r="B493" s="1769" t="s">
        <v>756</v>
      </c>
      <c r="C493" s="1769"/>
      <c r="D493" s="208"/>
      <c r="E493" s="234"/>
      <c r="F493" s="326" t="s">
        <v>345</v>
      </c>
      <c r="G493" s="233"/>
      <c r="H493" s="236"/>
      <c r="I493" s="234"/>
      <c r="J493" s="236"/>
      <c r="K493" s="234"/>
      <c r="L493" s="234"/>
      <c r="M493" s="235"/>
      <c r="N493" s="234"/>
      <c r="O493" s="234"/>
      <c r="P493" s="236"/>
      <c r="Q493" s="772"/>
      <c r="R493" s="199"/>
      <c r="S493" s="199"/>
      <c r="T493" s="199"/>
      <c r="U493" s="209"/>
      <c r="V493" s="209"/>
    </row>
    <row r="494" spans="1:22" ht="17.45" customHeight="1">
      <c r="A494" s="1922"/>
      <c r="B494" s="1769"/>
      <c r="C494" s="1769"/>
      <c r="D494" s="239">
        <f>SUM(P497:P506)</f>
        <v>9291</v>
      </c>
      <c r="E494" s="224">
        <v>229160</v>
      </c>
      <c r="F494" s="200" t="s">
        <v>346</v>
      </c>
      <c r="G494" s="226"/>
      <c r="H494" s="227"/>
      <c r="I494" s="278"/>
      <c r="J494" s="227"/>
      <c r="K494" s="278"/>
      <c r="L494" s="278"/>
      <c r="M494" s="228"/>
      <c r="N494" s="278"/>
      <c r="O494" s="278"/>
      <c r="P494" s="227"/>
      <c r="Q494" s="772"/>
      <c r="R494" s="199"/>
      <c r="S494" s="199"/>
      <c r="T494" s="199"/>
      <c r="U494" s="209"/>
      <c r="V494" s="209"/>
    </row>
    <row r="495" spans="1:22" ht="17.45" customHeight="1">
      <c r="A495" s="1922"/>
      <c r="B495" s="1769"/>
      <c r="C495" s="1769"/>
      <c r="D495" s="239"/>
      <c r="E495" s="224"/>
      <c r="F495" s="1757" t="s">
        <v>347</v>
      </c>
      <c r="G495" s="1758"/>
      <c r="H495" s="1758"/>
      <c r="I495" s="1758"/>
      <c r="J495" s="1758"/>
      <c r="K495" s="1758"/>
      <c r="L495" s="1758"/>
      <c r="M495" s="1758"/>
      <c r="N495" s="1758"/>
      <c r="O495" s="1758"/>
      <c r="P495" s="227"/>
      <c r="Q495" s="772"/>
      <c r="R495" s="199"/>
      <c r="S495" s="199"/>
      <c r="T495" s="199"/>
      <c r="U495" s="209"/>
      <c r="V495" s="209"/>
    </row>
    <row r="496" spans="1:22" ht="17.45" customHeight="1">
      <c r="A496" s="1922"/>
      <c r="B496" s="1769"/>
      <c r="C496" s="1769"/>
      <c r="D496" s="239"/>
      <c r="E496" s="224"/>
      <c r="F496" s="200" t="s">
        <v>147</v>
      </c>
      <c r="G496" s="226"/>
      <c r="H496" s="227"/>
      <c r="I496" s="278"/>
      <c r="J496" s="227"/>
      <c r="K496" s="278"/>
      <c r="L496" s="278"/>
      <c r="M496" s="228"/>
      <c r="N496" s="278"/>
      <c r="O496" s="278"/>
      <c r="P496" s="227"/>
      <c r="Q496" s="772"/>
      <c r="R496" s="199"/>
      <c r="S496" s="199"/>
      <c r="T496" s="199"/>
      <c r="U496" s="209"/>
      <c r="V496" s="209"/>
    </row>
    <row r="497" spans="1:22" ht="17.45" customHeight="1">
      <c r="A497" s="1922"/>
      <c r="B497" s="1769"/>
      <c r="C497" s="1769"/>
      <c r="D497" s="239"/>
      <c r="E497" s="224"/>
      <c r="F497" s="200" t="s">
        <v>162</v>
      </c>
      <c r="G497" s="226"/>
      <c r="H497" s="227">
        <v>68</v>
      </c>
      <c r="I497" s="278" t="s">
        <v>75</v>
      </c>
      <c r="J497" s="227" t="s">
        <v>82</v>
      </c>
      <c r="K497" s="278">
        <v>1</v>
      </c>
      <c r="L497" s="278" t="s">
        <v>74</v>
      </c>
      <c r="M497" s="228" t="s">
        <v>82</v>
      </c>
      <c r="N497" s="278">
        <v>1</v>
      </c>
      <c r="O497" s="278" t="s">
        <v>150</v>
      </c>
      <c r="P497" s="227">
        <f t="shared" ref="P497:P502" si="13">H497*K497*N497</f>
        <v>68</v>
      </c>
      <c r="Q497" s="772"/>
      <c r="R497" s="199"/>
      <c r="S497" s="199"/>
      <c r="T497" s="199"/>
      <c r="U497" s="209"/>
      <c r="V497" s="209"/>
    </row>
    <row r="498" spans="1:22" ht="17.45" customHeight="1">
      <c r="A498" s="1922"/>
      <c r="B498" s="1769"/>
      <c r="C498" s="1769"/>
      <c r="D498" s="239"/>
      <c r="E498" s="224"/>
      <c r="F498" s="200" t="s">
        <v>163</v>
      </c>
      <c r="G498" s="226"/>
      <c r="H498" s="227">
        <v>68</v>
      </c>
      <c r="I498" s="278" t="s">
        <v>75</v>
      </c>
      <c r="J498" s="227" t="s">
        <v>82</v>
      </c>
      <c r="K498" s="278">
        <v>1</v>
      </c>
      <c r="L498" s="278" t="s">
        <v>74</v>
      </c>
      <c r="M498" s="228" t="s">
        <v>82</v>
      </c>
      <c r="N498" s="278">
        <v>1</v>
      </c>
      <c r="O498" s="278" t="s">
        <v>150</v>
      </c>
      <c r="P498" s="227">
        <f t="shared" si="13"/>
        <v>68</v>
      </c>
      <c r="Q498" s="772"/>
      <c r="R498" s="199"/>
      <c r="S498" s="199"/>
      <c r="T498" s="199"/>
      <c r="U498" s="209"/>
      <c r="V498" s="209"/>
    </row>
    <row r="499" spans="1:22" ht="17.45" customHeight="1">
      <c r="A499" s="1922"/>
      <c r="B499" s="1769"/>
      <c r="C499" s="1769"/>
      <c r="D499" s="239"/>
      <c r="E499" s="224"/>
      <c r="F499" s="200" t="s">
        <v>164</v>
      </c>
      <c r="G499" s="226"/>
      <c r="H499" s="227">
        <v>68</v>
      </c>
      <c r="I499" s="278" t="s">
        <v>75</v>
      </c>
      <c r="J499" s="227" t="s">
        <v>82</v>
      </c>
      <c r="K499" s="278">
        <v>4</v>
      </c>
      <c r="L499" s="278" t="s">
        <v>74</v>
      </c>
      <c r="M499" s="228" t="s">
        <v>82</v>
      </c>
      <c r="N499" s="278">
        <v>1</v>
      </c>
      <c r="O499" s="278" t="s">
        <v>150</v>
      </c>
      <c r="P499" s="227">
        <f t="shared" si="13"/>
        <v>272</v>
      </c>
      <c r="Q499" s="772"/>
      <c r="R499" s="199"/>
      <c r="S499" s="199"/>
      <c r="T499" s="199"/>
      <c r="U499" s="209"/>
      <c r="V499" s="209"/>
    </row>
    <row r="500" spans="1:22" ht="17.45" customHeight="1">
      <c r="A500" s="1922"/>
      <c r="B500" s="1769"/>
      <c r="C500" s="1769"/>
      <c r="D500" s="239"/>
      <c r="E500" s="224"/>
      <c r="F500" s="200" t="s">
        <v>165</v>
      </c>
      <c r="G500" s="226"/>
      <c r="H500" s="227">
        <v>68</v>
      </c>
      <c r="I500" s="278" t="s">
        <v>75</v>
      </c>
      <c r="J500" s="227" t="s">
        <v>82</v>
      </c>
      <c r="K500" s="278">
        <v>10</v>
      </c>
      <c r="L500" s="278" t="s">
        <v>74</v>
      </c>
      <c r="M500" s="228" t="s">
        <v>82</v>
      </c>
      <c r="N500" s="278">
        <v>11</v>
      </c>
      <c r="O500" s="278" t="s">
        <v>150</v>
      </c>
      <c r="P500" s="227">
        <f t="shared" si="13"/>
        <v>7480</v>
      </c>
      <c r="Q500" s="772"/>
      <c r="R500" s="199"/>
      <c r="S500" s="199"/>
      <c r="T500" s="199"/>
      <c r="U500" s="209"/>
      <c r="V500" s="209"/>
    </row>
    <row r="501" spans="1:22" ht="17.45" customHeight="1">
      <c r="A501" s="1922"/>
      <c r="B501" s="1769"/>
      <c r="C501" s="1769"/>
      <c r="D501" s="239"/>
      <c r="E501" s="224"/>
      <c r="F501" s="200" t="s">
        <v>166</v>
      </c>
      <c r="G501" s="226"/>
      <c r="H501" s="227">
        <v>68</v>
      </c>
      <c r="I501" s="278" t="s">
        <v>75</v>
      </c>
      <c r="J501" s="227" t="s">
        <v>82</v>
      </c>
      <c r="K501" s="278">
        <v>1</v>
      </c>
      <c r="L501" s="278" t="s">
        <v>74</v>
      </c>
      <c r="M501" s="228" t="s">
        <v>82</v>
      </c>
      <c r="N501" s="278">
        <v>11</v>
      </c>
      <c r="O501" s="278" t="s">
        <v>150</v>
      </c>
      <c r="P501" s="227">
        <f t="shared" si="13"/>
        <v>748</v>
      </c>
      <c r="Q501" s="772"/>
      <c r="R501" s="199"/>
      <c r="S501" s="199"/>
      <c r="T501" s="199"/>
      <c r="U501" s="209"/>
      <c r="V501" s="209"/>
    </row>
    <row r="502" spans="1:22" ht="17.45" customHeight="1">
      <c r="A502" s="1922"/>
      <c r="B502" s="1769"/>
      <c r="C502" s="1769"/>
      <c r="D502" s="239"/>
      <c r="E502" s="224"/>
      <c r="F502" s="200" t="s">
        <v>191</v>
      </c>
      <c r="G502" s="226"/>
      <c r="H502" s="227">
        <v>40</v>
      </c>
      <c r="I502" s="278" t="s">
        <v>192</v>
      </c>
      <c r="J502" s="227" t="s">
        <v>82</v>
      </c>
      <c r="K502" s="278">
        <v>1</v>
      </c>
      <c r="L502" s="278" t="s">
        <v>74</v>
      </c>
      <c r="M502" s="228" t="s">
        <v>82</v>
      </c>
      <c r="N502" s="278">
        <v>11</v>
      </c>
      <c r="O502" s="278" t="s">
        <v>150</v>
      </c>
      <c r="P502" s="227">
        <f t="shared" si="13"/>
        <v>440</v>
      </c>
      <c r="Q502" s="772"/>
      <c r="R502" s="199"/>
      <c r="S502" s="199"/>
      <c r="T502" s="199"/>
      <c r="U502" s="209"/>
      <c r="V502" s="209"/>
    </row>
    <row r="503" spans="1:22" ht="17.45" customHeight="1">
      <c r="A503" s="1922"/>
      <c r="B503" s="1769"/>
      <c r="C503" s="1769"/>
      <c r="D503" s="239"/>
      <c r="E503" s="224"/>
      <c r="F503" s="200" t="s">
        <v>168</v>
      </c>
      <c r="G503" s="226"/>
      <c r="H503" s="227"/>
      <c r="I503" s="278"/>
      <c r="J503" s="227"/>
      <c r="K503" s="278">
        <v>1</v>
      </c>
      <c r="L503" s="278" t="s">
        <v>74</v>
      </c>
      <c r="M503" s="228" t="s">
        <v>82</v>
      </c>
      <c r="N503" s="278">
        <v>11</v>
      </c>
      <c r="O503" s="278" t="s">
        <v>150</v>
      </c>
      <c r="P503" s="227">
        <f>K503*N503</f>
        <v>11</v>
      </c>
      <c r="Q503" s="772"/>
      <c r="R503" s="199"/>
      <c r="S503" s="199"/>
      <c r="T503" s="199"/>
      <c r="U503" s="209"/>
      <c r="V503" s="209"/>
    </row>
    <row r="504" spans="1:22" ht="17.45" customHeight="1">
      <c r="A504" s="1922"/>
      <c r="B504" s="1769"/>
      <c r="C504" s="1769"/>
      <c r="D504" s="239"/>
      <c r="E504" s="224"/>
      <c r="F504" s="200" t="s">
        <v>349</v>
      </c>
      <c r="G504" s="226"/>
      <c r="H504" s="227">
        <v>68</v>
      </c>
      <c r="I504" s="278" t="s">
        <v>75</v>
      </c>
      <c r="J504" s="227" t="s">
        <v>82</v>
      </c>
      <c r="K504" s="278">
        <v>1</v>
      </c>
      <c r="L504" s="278" t="s">
        <v>74</v>
      </c>
      <c r="M504" s="228" t="s">
        <v>82</v>
      </c>
      <c r="N504" s="278">
        <v>1</v>
      </c>
      <c r="O504" s="278" t="s">
        <v>150</v>
      </c>
      <c r="P504" s="227">
        <f>H504*K504*N504</f>
        <v>68</v>
      </c>
      <c r="Q504" s="772"/>
      <c r="R504" s="199"/>
      <c r="S504" s="199"/>
      <c r="T504" s="199"/>
      <c r="U504" s="209"/>
      <c r="V504" s="209"/>
    </row>
    <row r="505" spans="1:22" ht="17.45" customHeight="1">
      <c r="A505" s="1922"/>
      <c r="B505" s="1769"/>
      <c r="C505" s="1769"/>
      <c r="D505" s="239"/>
      <c r="E505" s="224"/>
      <c r="F505" s="200" t="s">
        <v>169</v>
      </c>
      <c r="G505" s="226"/>
      <c r="H505" s="227">
        <v>68</v>
      </c>
      <c r="I505" s="278" t="s">
        <v>75</v>
      </c>
      <c r="J505" s="227" t="s">
        <v>82</v>
      </c>
      <c r="K505" s="278">
        <v>1</v>
      </c>
      <c r="L505" s="278" t="s">
        <v>74</v>
      </c>
      <c r="M505" s="228" t="s">
        <v>82</v>
      </c>
      <c r="N505" s="278">
        <v>1</v>
      </c>
      <c r="O505" s="278" t="s">
        <v>150</v>
      </c>
      <c r="P505" s="227">
        <f>H505*K505*N505</f>
        <v>68</v>
      </c>
      <c r="Q505" s="772"/>
      <c r="R505" s="199"/>
      <c r="S505" s="199"/>
      <c r="T505" s="199"/>
      <c r="U505" s="209"/>
      <c r="V505" s="209"/>
    </row>
    <row r="506" spans="1:22" ht="17.45" customHeight="1">
      <c r="A506" s="1922"/>
      <c r="B506" s="1769"/>
      <c r="C506" s="1769"/>
      <c r="D506" s="239"/>
      <c r="E506" s="224"/>
      <c r="F506" s="200" t="s">
        <v>170</v>
      </c>
      <c r="G506" s="226"/>
      <c r="H506" s="227">
        <v>68</v>
      </c>
      <c r="I506" s="278" t="s">
        <v>75</v>
      </c>
      <c r="J506" s="227" t="s">
        <v>82</v>
      </c>
      <c r="K506" s="278">
        <v>1</v>
      </c>
      <c r="L506" s="278" t="s">
        <v>74</v>
      </c>
      <c r="M506" s="228" t="s">
        <v>82</v>
      </c>
      <c r="N506" s="278">
        <v>1</v>
      </c>
      <c r="O506" s="278" t="s">
        <v>150</v>
      </c>
      <c r="P506" s="227">
        <f>H506*K506*N506</f>
        <v>68</v>
      </c>
      <c r="Q506" s="772"/>
      <c r="R506" s="199"/>
      <c r="S506" s="199"/>
      <c r="T506" s="199"/>
      <c r="U506" s="209"/>
      <c r="V506" s="209"/>
    </row>
    <row r="507" spans="1:22" ht="17.45" customHeight="1">
      <c r="A507" s="1922"/>
      <c r="B507" s="1769"/>
      <c r="C507" s="1769"/>
      <c r="D507" s="239"/>
      <c r="E507" s="224"/>
      <c r="F507" s="200" t="s">
        <v>148</v>
      </c>
      <c r="G507" s="768" t="s">
        <v>350</v>
      </c>
      <c r="H507" s="227"/>
      <c r="I507" s="278"/>
      <c r="J507" s="279"/>
      <c r="K507" s="278"/>
      <c r="L507" s="278"/>
      <c r="M507" s="228"/>
      <c r="N507" s="278"/>
      <c r="O507" s="278"/>
      <c r="P507" s="227"/>
      <c r="Q507" s="772"/>
      <c r="R507" s="199"/>
      <c r="S507" s="199"/>
      <c r="T507" s="199"/>
      <c r="U507" s="209"/>
      <c r="V507" s="209"/>
    </row>
    <row r="508" spans="1:22" ht="17.45" customHeight="1">
      <c r="A508" s="1922"/>
      <c r="B508" s="1769"/>
      <c r="C508" s="1769"/>
      <c r="D508" s="223"/>
      <c r="E508" s="224"/>
      <c r="F508" s="200"/>
      <c r="G508" s="768"/>
      <c r="H508" s="227"/>
      <c r="I508" s="278"/>
      <c r="J508" s="279"/>
      <c r="K508" s="278"/>
      <c r="L508" s="278"/>
      <c r="M508" s="228"/>
      <c r="N508" s="278"/>
      <c r="O508" s="278"/>
      <c r="P508" s="227"/>
      <c r="Q508" s="772"/>
      <c r="R508" s="199"/>
      <c r="S508" s="199"/>
      <c r="T508" s="199"/>
      <c r="U508" s="209"/>
      <c r="V508" s="209"/>
    </row>
    <row r="509" spans="1:22" ht="17.45" customHeight="1">
      <c r="A509" s="1922"/>
      <c r="B509" s="1769"/>
      <c r="C509" s="1769"/>
      <c r="D509" s="239">
        <f>SUM(P512:P521)</f>
        <v>6599</v>
      </c>
      <c r="E509" s="224">
        <v>168500</v>
      </c>
      <c r="F509" s="1757" t="s">
        <v>351</v>
      </c>
      <c r="G509" s="1758"/>
      <c r="H509" s="1758"/>
      <c r="I509" s="1758"/>
      <c r="J509" s="1758"/>
      <c r="K509" s="1758"/>
      <c r="L509" s="1758"/>
      <c r="M509" s="1758"/>
      <c r="N509" s="1758"/>
      <c r="O509" s="1758"/>
      <c r="P509" s="227"/>
      <c r="Q509" s="772"/>
      <c r="R509" s="199"/>
      <c r="S509" s="199"/>
      <c r="T509" s="199"/>
      <c r="U509" s="209"/>
      <c r="V509" s="209"/>
    </row>
    <row r="510" spans="1:22" ht="17.45" customHeight="1">
      <c r="A510" s="1922"/>
      <c r="B510" s="1769"/>
      <c r="C510" s="1769"/>
      <c r="D510" s="239"/>
      <c r="E510" s="224"/>
      <c r="F510" s="1757" t="s">
        <v>347</v>
      </c>
      <c r="G510" s="1758"/>
      <c r="H510" s="1758"/>
      <c r="I510" s="1758"/>
      <c r="J510" s="1758"/>
      <c r="K510" s="1758"/>
      <c r="L510" s="1758"/>
      <c r="M510" s="1758"/>
      <c r="N510" s="1758"/>
      <c r="O510" s="1758"/>
      <c r="P510" s="227"/>
      <c r="Q510" s="772"/>
      <c r="R510" s="199"/>
      <c r="S510" s="199"/>
      <c r="T510" s="199"/>
      <c r="U510" s="209"/>
      <c r="V510" s="209"/>
    </row>
    <row r="511" spans="1:22" ht="17.45" customHeight="1">
      <c r="A511" s="1922"/>
      <c r="B511" s="1769"/>
      <c r="C511" s="1769"/>
      <c r="D511" s="239"/>
      <c r="E511" s="224"/>
      <c r="F511" s="200" t="s">
        <v>147</v>
      </c>
      <c r="G511" s="226"/>
      <c r="H511" s="227"/>
      <c r="I511" s="278"/>
      <c r="J511" s="227"/>
      <c r="K511" s="278"/>
      <c r="L511" s="278"/>
      <c r="M511" s="228"/>
      <c r="N511" s="278"/>
      <c r="O511" s="278"/>
      <c r="P511" s="227"/>
      <c r="Q511" s="772"/>
      <c r="R511" s="199"/>
      <c r="S511" s="199"/>
      <c r="T511" s="199"/>
      <c r="U511" s="209"/>
      <c r="V511" s="209"/>
    </row>
    <row r="512" spans="1:22" ht="17.45" customHeight="1">
      <c r="A512" s="1922"/>
      <c r="B512" s="1769"/>
      <c r="C512" s="1769"/>
      <c r="D512" s="239"/>
      <c r="E512" s="224"/>
      <c r="F512" s="200" t="s">
        <v>162</v>
      </c>
      <c r="G512" s="226"/>
      <c r="H512" s="227">
        <v>50</v>
      </c>
      <c r="I512" s="278" t="s">
        <v>75</v>
      </c>
      <c r="J512" s="227" t="s">
        <v>82</v>
      </c>
      <c r="K512" s="278">
        <v>1</v>
      </c>
      <c r="L512" s="278" t="s">
        <v>74</v>
      </c>
      <c r="M512" s="228" t="s">
        <v>82</v>
      </c>
      <c r="N512" s="278">
        <v>1</v>
      </c>
      <c r="O512" s="278" t="s">
        <v>150</v>
      </c>
      <c r="P512" s="227">
        <f t="shared" ref="P512:P517" si="14">H512*K512*N512</f>
        <v>50</v>
      </c>
      <c r="Q512" s="772"/>
      <c r="R512" s="199"/>
      <c r="S512" s="199"/>
      <c r="T512" s="199"/>
      <c r="U512" s="209"/>
      <c r="V512" s="209"/>
    </row>
    <row r="513" spans="1:22" ht="17.45" customHeight="1">
      <c r="A513" s="1922"/>
      <c r="B513" s="1769"/>
      <c r="C513" s="1769"/>
      <c r="D513" s="239"/>
      <c r="E513" s="224"/>
      <c r="F513" s="200" t="s">
        <v>163</v>
      </c>
      <c r="G513" s="226"/>
      <c r="H513" s="227">
        <v>50</v>
      </c>
      <c r="I513" s="278" t="s">
        <v>75</v>
      </c>
      <c r="J513" s="227" t="s">
        <v>82</v>
      </c>
      <c r="K513" s="278">
        <v>1</v>
      </c>
      <c r="L513" s="278" t="s">
        <v>74</v>
      </c>
      <c r="M513" s="228" t="s">
        <v>82</v>
      </c>
      <c r="N513" s="278">
        <v>1</v>
      </c>
      <c r="O513" s="278" t="s">
        <v>150</v>
      </c>
      <c r="P513" s="227">
        <f t="shared" si="14"/>
        <v>50</v>
      </c>
      <c r="Q513" s="772"/>
      <c r="R513" s="199"/>
      <c r="S513" s="199"/>
      <c r="T513" s="199"/>
      <c r="U513" s="209"/>
      <c r="V513" s="209"/>
    </row>
    <row r="514" spans="1:22" ht="17.45" customHeight="1">
      <c r="A514" s="1922"/>
      <c r="B514" s="1769"/>
      <c r="C514" s="1769"/>
      <c r="D514" s="239"/>
      <c r="E514" s="224"/>
      <c r="F514" s="200" t="s">
        <v>164</v>
      </c>
      <c r="G514" s="226"/>
      <c r="H514" s="227">
        <v>50</v>
      </c>
      <c r="I514" s="278" t="s">
        <v>75</v>
      </c>
      <c r="J514" s="227" t="s">
        <v>82</v>
      </c>
      <c r="K514" s="278">
        <v>4</v>
      </c>
      <c r="L514" s="278" t="s">
        <v>74</v>
      </c>
      <c r="M514" s="228" t="s">
        <v>82</v>
      </c>
      <c r="N514" s="278">
        <v>1</v>
      </c>
      <c r="O514" s="278" t="s">
        <v>150</v>
      </c>
      <c r="P514" s="227">
        <f t="shared" si="14"/>
        <v>200</v>
      </c>
      <c r="Q514" s="772"/>
      <c r="R514" s="199"/>
      <c r="S514" s="199"/>
      <c r="T514" s="199"/>
      <c r="U514" s="209"/>
      <c r="V514" s="209"/>
    </row>
    <row r="515" spans="1:22" ht="17.45" customHeight="1">
      <c r="A515" s="1922"/>
      <c r="B515" s="1769"/>
      <c r="C515" s="1769"/>
      <c r="D515" s="239"/>
      <c r="E515" s="224"/>
      <c r="F515" s="200" t="s">
        <v>165</v>
      </c>
      <c r="G515" s="226"/>
      <c r="H515" s="227">
        <v>50</v>
      </c>
      <c r="I515" s="278" t="s">
        <v>75</v>
      </c>
      <c r="J515" s="227" t="s">
        <v>82</v>
      </c>
      <c r="K515" s="278">
        <v>10</v>
      </c>
      <c r="L515" s="278" t="s">
        <v>74</v>
      </c>
      <c r="M515" s="228" t="s">
        <v>82</v>
      </c>
      <c r="N515" s="278">
        <v>11</v>
      </c>
      <c r="O515" s="278" t="s">
        <v>150</v>
      </c>
      <c r="P515" s="227">
        <f t="shared" si="14"/>
        <v>5500</v>
      </c>
      <c r="Q515" s="772"/>
      <c r="R515" s="199"/>
      <c r="S515" s="199"/>
      <c r="T515" s="199"/>
      <c r="U515" s="209"/>
      <c r="V515" s="209"/>
    </row>
    <row r="516" spans="1:22" ht="17.45" customHeight="1">
      <c r="A516" s="1922"/>
      <c r="B516" s="1769"/>
      <c r="C516" s="1769"/>
      <c r="D516" s="239"/>
      <c r="E516" s="224"/>
      <c r="F516" s="200" t="s">
        <v>166</v>
      </c>
      <c r="G516" s="226"/>
      <c r="H516" s="227">
        <v>50</v>
      </c>
      <c r="I516" s="278" t="s">
        <v>75</v>
      </c>
      <c r="J516" s="227" t="s">
        <v>82</v>
      </c>
      <c r="K516" s="278">
        <v>1</v>
      </c>
      <c r="L516" s="278" t="s">
        <v>74</v>
      </c>
      <c r="M516" s="228" t="s">
        <v>82</v>
      </c>
      <c r="N516" s="278">
        <v>11</v>
      </c>
      <c r="O516" s="278" t="s">
        <v>150</v>
      </c>
      <c r="P516" s="227">
        <f t="shared" si="14"/>
        <v>550</v>
      </c>
      <c r="Q516" s="772"/>
      <c r="R516" s="199"/>
      <c r="S516" s="199"/>
      <c r="T516" s="199"/>
      <c r="U516" s="209"/>
      <c r="V516" s="209"/>
    </row>
    <row r="517" spans="1:22" ht="17.45" customHeight="1">
      <c r="A517" s="1922"/>
      <c r="B517" s="1769"/>
      <c r="C517" s="1769"/>
      <c r="D517" s="239"/>
      <c r="E517" s="224"/>
      <c r="F517" s="200" t="s">
        <v>167</v>
      </c>
      <c r="G517" s="226"/>
      <c r="H517" s="227">
        <v>4</v>
      </c>
      <c r="I517" s="278" t="s">
        <v>78</v>
      </c>
      <c r="J517" s="227" t="s">
        <v>82</v>
      </c>
      <c r="K517" s="278">
        <v>2</v>
      </c>
      <c r="L517" s="278" t="s">
        <v>74</v>
      </c>
      <c r="M517" s="228" t="s">
        <v>82</v>
      </c>
      <c r="N517" s="278">
        <v>11</v>
      </c>
      <c r="O517" s="278" t="s">
        <v>150</v>
      </c>
      <c r="P517" s="227">
        <f t="shared" si="14"/>
        <v>88</v>
      </c>
      <c r="Q517" s="772"/>
      <c r="R517" s="199"/>
      <c r="S517" s="199"/>
      <c r="T517" s="199"/>
      <c r="U517" s="209"/>
      <c r="V517" s="209"/>
    </row>
    <row r="518" spans="1:22" ht="17.45" customHeight="1">
      <c r="A518" s="1922"/>
      <c r="B518" s="1769"/>
      <c r="C518" s="1769"/>
      <c r="D518" s="239"/>
      <c r="E518" s="224"/>
      <c r="F518" s="200" t="s">
        <v>168</v>
      </c>
      <c r="G518" s="226"/>
      <c r="H518" s="227"/>
      <c r="I518" s="278"/>
      <c r="J518" s="227"/>
      <c r="K518" s="278">
        <v>1</v>
      </c>
      <c r="L518" s="278" t="s">
        <v>74</v>
      </c>
      <c r="M518" s="228" t="s">
        <v>82</v>
      </c>
      <c r="N518" s="278">
        <v>11</v>
      </c>
      <c r="O518" s="278" t="s">
        <v>150</v>
      </c>
      <c r="P518" s="227">
        <f>K518*N518</f>
        <v>11</v>
      </c>
      <c r="Q518" s="772"/>
      <c r="R518" s="199"/>
      <c r="S518" s="199"/>
      <c r="T518" s="199"/>
      <c r="U518" s="209"/>
      <c r="V518" s="209"/>
    </row>
    <row r="519" spans="1:22" ht="17.45" customHeight="1">
      <c r="A519" s="1922"/>
      <c r="B519" s="1769"/>
      <c r="C519" s="1769"/>
      <c r="D519" s="239"/>
      <c r="E519" s="224"/>
      <c r="F519" s="200" t="s">
        <v>349</v>
      </c>
      <c r="G519" s="226"/>
      <c r="H519" s="227">
        <v>50</v>
      </c>
      <c r="I519" s="278" t="s">
        <v>75</v>
      </c>
      <c r="J519" s="227" t="s">
        <v>82</v>
      </c>
      <c r="K519" s="278">
        <v>1</v>
      </c>
      <c r="L519" s="278" t="s">
        <v>74</v>
      </c>
      <c r="M519" s="228" t="s">
        <v>82</v>
      </c>
      <c r="N519" s="278">
        <v>1</v>
      </c>
      <c r="O519" s="278" t="s">
        <v>150</v>
      </c>
      <c r="P519" s="227">
        <f>H519*K519*N519</f>
        <v>50</v>
      </c>
      <c r="Q519" s="772"/>
      <c r="R519" s="199"/>
      <c r="S519" s="199"/>
      <c r="T519" s="199"/>
      <c r="U519" s="209"/>
      <c r="V519" s="209"/>
    </row>
    <row r="520" spans="1:22" ht="17.45" customHeight="1">
      <c r="A520" s="1922"/>
      <c r="B520" s="1769"/>
      <c r="C520" s="1769"/>
      <c r="D520" s="239"/>
      <c r="E520" s="224"/>
      <c r="F520" s="200" t="s">
        <v>169</v>
      </c>
      <c r="G520" s="226"/>
      <c r="H520" s="227">
        <v>50</v>
      </c>
      <c r="I520" s="278" t="s">
        <v>75</v>
      </c>
      <c r="J520" s="227" t="s">
        <v>82</v>
      </c>
      <c r="K520" s="278">
        <v>1</v>
      </c>
      <c r="L520" s="278" t="s">
        <v>74</v>
      </c>
      <c r="M520" s="228" t="s">
        <v>82</v>
      </c>
      <c r="N520" s="278">
        <v>1</v>
      </c>
      <c r="O520" s="278" t="s">
        <v>150</v>
      </c>
      <c r="P520" s="227">
        <f>H520*K520*N520</f>
        <v>50</v>
      </c>
      <c r="Q520" s="772"/>
      <c r="R520" s="199"/>
      <c r="S520" s="199"/>
      <c r="T520" s="199"/>
      <c r="U520" s="209"/>
      <c r="V520" s="209"/>
    </row>
    <row r="521" spans="1:22" ht="17.45" customHeight="1">
      <c r="A521" s="1922"/>
      <c r="B521" s="1769"/>
      <c r="C521" s="1769"/>
      <c r="D521" s="239"/>
      <c r="E521" s="224"/>
      <c r="F521" s="200" t="s">
        <v>170</v>
      </c>
      <c r="G521" s="226"/>
      <c r="H521" s="227">
        <v>50</v>
      </c>
      <c r="I521" s="278" t="s">
        <v>75</v>
      </c>
      <c r="J521" s="227" t="s">
        <v>82</v>
      </c>
      <c r="K521" s="278">
        <v>1</v>
      </c>
      <c r="L521" s="278" t="s">
        <v>74</v>
      </c>
      <c r="M521" s="228" t="s">
        <v>82</v>
      </c>
      <c r="N521" s="278">
        <v>1</v>
      </c>
      <c r="O521" s="278" t="s">
        <v>150</v>
      </c>
      <c r="P521" s="227">
        <f>H521*K521*N521</f>
        <v>50</v>
      </c>
      <c r="Q521" s="772"/>
      <c r="R521" s="199"/>
      <c r="S521" s="199"/>
      <c r="T521" s="199"/>
      <c r="U521" s="209"/>
      <c r="V521" s="209"/>
    </row>
    <row r="522" spans="1:22" ht="17.45" customHeight="1">
      <c r="A522" s="1922"/>
      <c r="B522" s="1769"/>
      <c r="C522" s="1769"/>
      <c r="D522" s="239"/>
      <c r="E522" s="224"/>
      <c r="F522" s="200" t="s">
        <v>148</v>
      </c>
      <c r="G522" s="1759" t="s">
        <v>352</v>
      </c>
      <c r="H522" s="1759"/>
      <c r="I522" s="1759"/>
      <c r="J522" s="1759"/>
      <c r="K522" s="1759"/>
      <c r="L522" s="1759"/>
      <c r="M522" s="1759"/>
      <c r="N522" s="1759"/>
      <c r="O522" s="1759"/>
      <c r="P522" s="1760"/>
      <c r="Q522" s="772"/>
      <c r="R522" s="199"/>
      <c r="S522" s="199"/>
      <c r="T522" s="199"/>
      <c r="U522" s="209"/>
      <c r="V522" s="209"/>
    </row>
    <row r="523" spans="1:22" ht="17.45" customHeight="1">
      <c r="A523" s="1922"/>
      <c r="B523" s="1769"/>
      <c r="C523" s="1769"/>
      <c r="D523" s="208">
        <f>SUM(P526:P535)</f>
        <v>9961</v>
      </c>
      <c r="E523" s="231">
        <v>249380</v>
      </c>
      <c r="F523" s="1790" t="s">
        <v>353</v>
      </c>
      <c r="G523" s="1791"/>
      <c r="H523" s="1791"/>
      <c r="I523" s="1791"/>
      <c r="J523" s="1791"/>
      <c r="K523" s="1791"/>
      <c r="L523" s="1791"/>
      <c r="M523" s="1791"/>
      <c r="N523" s="1791"/>
      <c r="O523" s="1791"/>
      <c r="P523" s="236"/>
      <c r="Q523" s="771"/>
      <c r="R523" s="199"/>
      <c r="S523" s="199"/>
      <c r="T523" s="199"/>
      <c r="U523" s="209"/>
      <c r="V523" s="209"/>
    </row>
    <row r="524" spans="1:22" ht="17.45" customHeight="1">
      <c r="A524" s="1922"/>
      <c r="B524" s="1769"/>
      <c r="C524" s="1769"/>
      <c r="D524" s="239"/>
      <c r="E524" s="224"/>
      <c r="F524" s="1757" t="s">
        <v>347</v>
      </c>
      <c r="G524" s="1758"/>
      <c r="H524" s="1758"/>
      <c r="I524" s="1758"/>
      <c r="J524" s="1758"/>
      <c r="K524" s="1758"/>
      <c r="L524" s="1758"/>
      <c r="M524" s="1758"/>
      <c r="N524" s="1758"/>
      <c r="O524" s="1758"/>
      <c r="P524" s="227"/>
      <c r="Q524" s="772"/>
      <c r="R524" s="199"/>
      <c r="S524" s="199"/>
      <c r="T524" s="199"/>
      <c r="U524" s="209"/>
      <c r="V524" s="209"/>
    </row>
    <row r="525" spans="1:22" ht="17.45" customHeight="1">
      <c r="A525" s="1922"/>
      <c r="B525" s="1769"/>
      <c r="C525" s="1769"/>
      <c r="D525" s="239"/>
      <c r="E525" s="224"/>
      <c r="F525" s="200" t="s">
        <v>147</v>
      </c>
      <c r="G525" s="226"/>
      <c r="H525" s="227"/>
      <c r="I525" s="278"/>
      <c r="J525" s="227"/>
      <c r="K525" s="278"/>
      <c r="L525" s="278"/>
      <c r="M525" s="228"/>
      <c r="N525" s="278"/>
      <c r="O525" s="278"/>
      <c r="P525" s="227"/>
      <c r="Q525" s="772"/>
      <c r="R525" s="199"/>
      <c r="S525" s="199"/>
      <c r="T525" s="199"/>
      <c r="U525" s="209"/>
      <c r="V525" s="209"/>
    </row>
    <row r="526" spans="1:22" ht="17.45" customHeight="1">
      <c r="A526" s="1922"/>
      <c r="B526" s="1769"/>
      <c r="C526" s="1769"/>
      <c r="D526" s="239"/>
      <c r="E526" s="224"/>
      <c r="F526" s="200" t="s">
        <v>162</v>
      </c>
      <c r="G526" s="226"/>
      <c r="H526" s="227">
        <v>74</v>
      </c>
      <c r="I526" s="278" t="s">
        <v>75</v>
      </c>
      <c r="J526" s="227" t="s">
        <v>82</v>
      </c>
      <c r="K526" s="278">
        <v>1</v>
      </c>
      <c r="L526" s="278" t="s">
        <v>74</v>
      </c>
      <c r="M526" s="228" t="s">
        <v>82</v>
      </c>
      <c r="N526" s="278">
        <v>1</v>
      </c>
      <c r="O526" s="278" t="s">
        <v>150</v>
      </c>
      <c r="P526" s="227">
        <f>H526*K526*N526</f>
        <v>74</v>
      </c>
      <c r="Q526" s="772"/>
      <c r="R526" s="199"/>
      <c r="S526" s="199"/>
      <c r="T526" s="199"/>
      <c r="U526" s="209"/>
      <c r="V526" s="209"/>
    </row>
    <row r="527" spans="1:22" ht="17.45" customHeight="1">
      <c r="A527" s="1922"/>
      <c r="B527" s="1769"/>
      <c r="C527" s="1769"/>
      <c r="D527" s="239"/>
      <c r="E527" s="224"/>
      <c r="F527" s="200" t="s">
        <v>163</v>
      </c>
      <c r="G527" s="226"/>
      <c r="H527" s="227">
        <v>74</v>
      </c>
      <c r="I527" s="278" t="s">
        <v>75</v>
      </c>
      <c r="J527" s="227" t="s">
        <v>82</v>
      </c>
      <c r="K527" s="278">
        <v>1</v>
      </c>
      <c r="L527" s="278" t="s">
        <v>74</v>
      </c>
      <c r="M527" s="228" t="s">
        <v>82</v>
      </c>
      <c r="N527" s="278">
        <v>1</v>
      </c>
      <c r="O527" s="278" t="s">
        <v>150</v>
      </c>
      <c r="P527" s="261">
        <f>H527*K527*N527</f>
        <v>74</v>
      </c>
      <c r="Q527" s="772"/>
      <c r="R527" s="199"/>
      <c r="S527" s="199"/>
      <c r="T527" s="199"/>
      <c r="U527" s="209"/>
      <c r="V527" s="209"/>
    </row>
    <row r="528" spans="1:22" ht="17.45" customHeight="1">
      <c r="A528" s="1922"/>
      <c r="B528" s="1769"/>
      <c r="C528" s="1769"/>
      <c r="D528" s="239"/>
      <c r="E528" s="224"/>
      <c r="F528" s="200" t="s">
        <v>164</v>
      </c>
      <c r="G528" s="226"/>
      <c r="H528" s="227">
        <v>74</v>
      </c>
      <c r="I528" s="278" t="s">
        <v>75</v>
      </c>
      <c r="J528" s="227" t="s">
        <v>82</v>
      </c>
      <c r="K528" s="278">
        <v>4</v>
      </c>
      <c r="L528" s="278" t="s">
        <v>74</v>
      </c>
      <c r="M528" s="228" t="s">
        <v>82</v>
      </c>
      <c r="N528" s="278">
        <v>1</v>
      </c>
      <c r="O528" s="278" t="s">
        <v>150</v>
      </c>
      <c r="P528" s="261">
        <f>H528*K528*N528</f>
        <v>296</v>
      </c>
      <c r="Q528" s="772"/>
      <c r="R528" s="199"/>
      <c r="S528" s="199"/>
      <c r="T528" s="199"/>
      <c r="U528" s="209"/>
      <c r="V528" s="209"/>
    </row>
    <row r="529" spans="1:22" ht="17.45" customHeight="1">
      <c r="A529" s="1922"/>
      <c r="B529" s="1769"/>
      <c r="C529" s="1769"/>
      <c r="D529" s="239"/>
      <c r="E529" s="224"/>
      <c r="F529" s="200" t="s">
        <v>165</v>
      </c>
      <c r="G529" s="226"/>
      <c r="H529" s="227">
        <v>74</v>
      </c>
      <c r="I529" s="278" t="s">
        <v>75</v>
      </c>
      <c r="J529" s="227" t="s">
        <v>82</v>
      </c>
      <c r="K529" s="278">
        <v>10</v>
      </c>
      <c r="L529" s="278" t="s">
        <v>74</v>
      </c>
      <c r="M529" s="228" t="s">
        <v>82</v>
      </c>
      <c r="N529" s="278">
        <v>11</v>
      </c>
      <c r="O529" s="278" t="s">
        <v>150</v>
      </c>
      <c r="P529" s="261">
        <f>H529*K529*N529</f>
        <v>8140</v>
      </c>
      <c r="Q529" s="772"/>
      <c r="R529" s="199"/>
      <c r="S529" s="199"/>
      <c r="T529" s="199"/>
      <c r="U529" s="209"/>
      <c r="V529" s="209"/>
    </row>
    <row r="530" spans="1:22" ht="17.45" customHeight="1">
      <c r="A530" s="1922"/>
      <c r="B530" s="1769"/>
      <c r="C530" s="1769"/>
      <c r="D530" s="239"/>
      <c r="E530" s="224"/>
      <c r="F530" s="200" t="s">
        <v>166</v>
      </c>
      <c r="G530" s="226"/>
      <c r="H530" s="227">
        <v>74</v>
      </c>
      <c r="I530" s="278" t="s">
        <v>75</v>
      </c>
      <c r="J530" s="227" t="s">
        <v>82</v>
      </c>
      <c r="K530" s="278">
        <v>1</v>
      </c>
      <c r="L530" s="278" t="s">
        <v>74</v>
      </c>
      <c r="M530" s="228" t="s">
        <v>82</v>
      </c>
      <c r="N530" s="278">
        <v>11</v>
      </c>
      <c r="O530" s="278" t="s">
        <v>150</v>
      </c>
      <c r="P530" s="261">
        <f>H530*K530*N530</f>
        <v>814</v>
      </c>
      <c r="Q530" s="772"/>
      <c r="R530" s="199"/>
      <c r="S530" s="199"/>
      <c r="T530" s="199"/>
      <c r="U530" s="209"/>
      <c r="V530" s="209"/>
    </row>
    <row r="531" spans="1:22" ht="17.45" customHeight="1">
      <c r="A531" s="1922"/>
      <c r="B531" s="1769"/>
      <c r="C531" s="1769"/>
      <c r="D531" s="239"/>
      <c r="E531" s="224"/>
      <c r="F531" s="200" t="s">
        <v>167</v>
      </c>
      <c r="G531" s="226"/>
      <c r="H531" s="227">
        <v>15</v>
      </c>
      <c r="I531" s="278" t="s">
        <v>78</v>
      </c>
      <c r="J531" s="227" t="s">
        <v>82</v>
      </c>
      <c r="K531" s="278">
        <v>2</v>
      </c>
      <c r="L531" s="278" t="s">
        <v>74</v>
      </c>
      <c r="M531" s="228" t="s">
        <v>82</v>
      </c>
      <c r="N531" s="278">
        <v>11</v>
      </c>
      <c r="O531" s="278" t="s">
        <v>150</v>
      </c>
      <c r="P531" s="261">
        <f t="shared" ref="P531" si="15">H531*K531*N531</f>
        <v>330</v>
      </c>
      <c r="Q531" s="772"/>
      <c r="R531" s="199"/>
      <c r="S531" s="199"/>
      <c r="T531" s="199"/>
      <c r="U531" s="209"/>
      <c r="V531" s="209"/>
    </row>
    <row r="532" spans="1:22" ht="17.45" customHeight="1">
      <c r="A532" s="1922"/>
      <c r="B532" s="1769"/>
      <c r="C532" s="1769"/>
      <c r="D532" s="239"/>
      <c r="E532" s="224"/>
      <c r="F532" s="200" t="s">
        <v>168</v>
      </c>
      <c r="G532" s="226"/>
      <c r="H532" s="227"/>
      <c r="I532" s="278"/>
      <c r="J532" s="227"/>
      <c r="K532" s="278">
        <v>1</v>
      </c>
      <c r="L532" s="278" t="s">
        <v>74</v>
      </c>
      <c r="M532" s="228" t="s">
        <v>82</v>
      </c>
      <c r="N532" s="278">
        <v>11</v>
      </c>
      <c r="O532" s="278" t="s">
        <v>150</v>
      </c>
      <c r="P532" s="261">
        <f>K532*N532</f>
        <v>11</v>
      </c>
      <c r="Q532" s="772"/>
      <c r="R532" s="199"/>
      <c r="S532" s="199"/>
      <c r="T532" s="199"/>
      <c r="U532" s="209"/>
      <c r="V532" s="209"/>
    </row>
    <row r="533" spans="1:22" ht="17.45" customHeight="1">
      <c r="A533" s="1922"/>
      <c r="B533" s="1769"/>
      <c r="C533" s="1769"/>
      <c r="D533" s="240"/>
      <c r="E533" s="241"/>
      <c r="F533" s="242" t="s">
        <v>349</v>
      </c>
      <c r="G533" s="302"/>
      <c r="H533" s="272">
        <v>74</v>
      </c>
      <c r="I533" s="273" t="s">
        <v>75</v>
      </c>
      <c r="J533" s="272" t="s">
        <v>82</v>
      </c>
      <c r="K533" s="273">
        <v>1</v>
      </c>
      <c r="L533" s="273" t="s">
        <v>74</v>
      </c>
      <c r="M533" s="274" t="s">
        <v>82</v>
      </c>
      <c r="N533" s="273">
        <v>1</v>
      </c>
      <c r="O533" s="273" t="s">
        <v>150</v>
      </c>
      <c r="P533" s="303">
        <f>H533*K533*N533</f>
        <v>74</v>
      </c>
      <c r="Q533" s="773"/>
      <c r="R533" s="199"/>
      <c r="S533" s="199"/>
      <c r="T533" s="199"/>
      <c r="U533" s="209"/>
      <c r="V533" s="209"/>
    </row>
    <row r="534" spans="1:22" ht="17.45" customHeight="1">
      <c r="A534" s="1753" t="s">
        <v>275</v>
      </c>
      <c r="B534" s="1865" t="s">
        <v>348</v>
      </c>
      <c r="C534" s="1865"/>
      <c r="D534" s="208"/>
      <c r="E534" s="231"/>
      <c r="F534" s="326" t="s">
        <v>169</v>
      </c>
      <c r="G534" s="233"/>
      <c r="H534" s="236">
        <v>74</v>
      </c>
      <c r="I534" s="234" t="s">
        <v>75</v>
      </c>
      <c r="J534" s="236" t="s">
        <v>82</v>
      </c>
      <c r="K534" s="234">
        <v>1</v>
      </c>
      <c r="L534" s="234" t="s">
        <v>74</v>
      </c>
      <c r="M534" s="235" t="s">
        <v>82</v>
      </c>
      <c r="N534" s="234">
        <v>1</v>
      </c>
      <c r="O534" s="234" t="s">
        <v>150</v>
      </c>
      <c r="P534" s="259">
        <f>H534*K534*N534</f>
        <v>74</v>
      </c>
      <c r="Q534" s="771"/>
      <c r="R534" s="199"/>
      <c r="S534" s="199"/>
      <c r="T534" s="199"/>
      <c r="U534" s="209"/>
      <c r="V534" s="209"/>
    </row>
    <row r="535" spans="1:22" ht="17.45" customHeight="1">
      <c r="A535" s="1731"/>
      <c r="B535" s="1866"/>
      <c r="C535" s="1866"/>
      <c r="D535" s="239"/>
      <c r="E535" s="224"/>
      <c r="F535" s="200" t="s">
        <v>170</v>
      </c>
      <c r="G535" s="226"/>
      <c r="H535" s="227">
        <v>74</v>
      </c>
      <c r="I535" s="278" t="s">
        <v>75</v>
      </c>
      <c r="J535" s="227" t="s">
        <v>82</v>
      </c>
      <c r="K535" s="278">
        <v>1</v>
      </c>
      <c r="L535" s="278" t="s">
        <v>74</v>
      </c>
      <c r="M535" s="228" t="s">
        <v>82</v>
      </c>
      <c r="N535" s="278">
        <v>1</v>
      </c>
      <c r="O535" s="278" t="s">
        <v>150</v>
      </c>
      <c r="P535" s="261">
        <f>H535*K535*N535</f>
        <v>74</v>
      </c>
      <c r="Q535" s="772"/>
      <c r="R535" s="199"/>
      <c r="S535" s="199"/>
      <c r="T535" s="199"/>
      <c r="U535" s="209"/>
      <c r="V535" s="209"/>
    </row>
    <row r="536" spans="1:22" ht="17.45" customHeight="1">
      <c r="A536" s="1731"/>
      <c r="B536" s="1866"/>
      <c r="C536" s="1866"/>
      <c r="D536" s="239"/>
      <c r="E536" s="224"/>
      <c r="F536" s="200" t="s">
        <v>148</v>
      </c>
      <c r="G536" s="1759" t="s">
        <v>354</v>
      </c>
      <c r="H536" s="1759"/>
      <c r="I536" s="1759"/>
      <c r="J536" s="1759"/>
      <c r="K536" s="1759"/>
      <c r="L536" s="1759"/>
      <c r="M536" s="1759"/>
      <c r="N536" s="1759"/>
      <c r="O536" s="1759"/>
      <c r="P536" s="1760"/>
      <c r="Q536" s="772"/>
      <c r="R536" s="199"/>
      <c r="S536" s="199"/>
      <c r="T536" s="199"/>
      <c r="U536" s="209"/>
      <c r="V536" s="209"/>
    </row>
    <row r="537" spans="1:22" ht="17.45" customHeight="1">
      <c r="A537" s="1731"/>
      <c r="B537" s="1866"/>
      <c r="C537" s="1866"/>
      <c r="D537" s="239"/>
      <c r="E537" s="224"/>
      <c r="F537" s="200"/>
      <c r="G537" s="1759"/>
      <c r="H537" s="1759"/>
      <c r="I537" s="1759"/>
      <c r="J537" s="1759"/>
      <c r="K537" s="1759"/>
      <c r="L537" s="1759"/>
      <c r="M537" s="1759"/>
      <c r="N537" s="1759"/>
      <c r="O537" s="1759"/>
      <c r="P537" s="1760"/>
      <c r="Q537" s="772"/>
      <c r="R537" s="199"/>
      <c r="S537" s="199"/>
      <c r="T537" s="199"/>
      <c r="U537" s="209"/>
      <c r="V537" s="209"/>
    </row>
    <row r="538" spans="1:22" ht="17.45" customHeight="1">
      <c r="A538" s="1731"/>
      <c r="B538" s="1866"/>
      <c r="C538" s="1866"/>
      <c r="D538" s="239">
        <f>SUM(P541:P550)</f>
        <v>9177</v>
      </c>
      <c r="E538" s="224">
        <v>235900</v>
      </c>
      <c r="F538" s="1848" t="s">
        <v>355</v>
      </c>
      <c r="G538" s="1849"/>
      <c r="H538" s="1849"/>
      <c r="I538" s="1849"/>
      <c r="J538" s="1849"/>
      <c r="K538" s="1849"/>
      <c r="L538" s="1849"/>
      <c r="M538" s="1849"/>
      <c r="N538" s="1849"/>
      <c r="O538" s="1849"/>
      <c r="P538" s="330"/>
      <c r="Q538" s="772"/>
      <c r="R538" s="199"/>
      <c r="S538" s="199"/>
      <c r="T538" s="199"/>
      <c r="U538" s="209"/>
      <c r="V538" s="209"/>
    </row>
    <row r="539" spans="1:22" ht="17.45" customHeight="1">
      <c r="A539" s="1731"/>
      <c r="B539" s="1866"/>
      <c r="C539" s="1866"/>
      <c r="D539" s="239"/>
      <c r="E539" s="224"/>
      <c r="F539" s="1757" t="s">
        <v>347</v>
      </c>
      <c r="G539" s="1758"/>
      <c r="H539" s="1758"/>
      <c r="I539" s="1758"/>
      <c r="J539" s="1758"/>
      <c r="K539" s="1758"/>
      <c r="L539" s="1758"/>
      <c r="M539" s="1758"/>
      <c r="N539" s="1758"/>
      <c r="O539" s="1758"/>
      <c r="P539" s="261"/>
      <c r="Q539" s="772"/>
      <c r="R539" s="199"/>
      <c r="S539" s="199"/>
      <c r="T539" s="199"/>
      <c r="U539" s="209"/>
      <c r="V539" s="209"/>
    </row>
    <row r="540" spans="1:22" ht="17.45" customHeight="1">
      <c r="A540" s="1731"/>
      <c r="B540" s="1866"/>
      <c r="C540" s="1866"/>
      <c r="D540" s="239"/>
      <c r="E540" s="224"/>
      <c r="F540" s="200" t="s">
        <v>147</v>
      </c>
      <c r="G540" s="226"/>
      <c r="H540" s="227"/>
      <c r="I540" s="278"/>
      <c r="J540" s="227"/>
      <c r="K540" s="278"/>
      <c r="L540" s="278"/>
      <c r="M540" s="228"/>
      <c r="N540" s="278"/>
      <c r="O540" s="278"/>
      <c r="P540" s="261"/>
      <c r="Q540" s="772"/>
      <c r="R540" s="199"/>
      <c r="S540" s="199"/>
      <c r="T540" s="199"/>
      <c r="U540" s="209"/>
      <c r="V540" s="209"/>
    </row>
    <row r="541" spans="1:22" ht="17.45" customHeight="1">
      <c r="A541" s="1731"/>
      <c r="B541" s="1866"/>
      <c r="C541" s="1866"/>
      <c r="D541" s="239"/>
      <c r="E541" s="224"/>
      <c r="F541" s="200" t="s">
        <v>162</v>
      </c>
      <c r="G541" s="226"/>
      <c r="H541" s="227">
        <v>70</v>
      </c>
      <c r="I541" s="278" t="s">
        <v>75</v>
      </c>
      <c r="J541" s="227" t="s">
        <v>82</v>
      </c>
      <c r="K541" s="278">
        <v>1</v>
      </c>
      <c r="L541" s="278" t="s">
        <v>74</v>
      </c>
      <c r="M541" s="228" t="s">
        <v>82</v>
      </c>
      <c r="N541" s="278">
        <v>1</v>
      </c>
      <c r="O541" s="278" t="s">
        <v>150</v>
      </c>
      <c r="P541" s="261">
        <f t="shared" ref="P541:P546" si="16">H541*K541*N541</f>
        <v>70</v>
      </c>
      <c r="Q541" s="772"/>
      <c r="R541" s="199"/>
      <c r="S541" s="199"/>
      <c r="T541" s="199"/>
      <c r="U541" s="209"/>
      <c r="V541" s="209"/>
    </row>
    <row r="542" spans="1:22" ht="17.45" customHeight="1">
      <c r="A542" s="1731"/>
      <c r="B542" s="1866"/>
      <c r="C542" s="1866"/>
      <c r="D542" s="239"/>
      <c r="E542" s="224"/>
      <c r="F542" s="200" t="s">
        <v>163</v>
      </c>
      <c r="G542" s="226"/>
      <c r="H542" s="227">
        <v>70</v>
      </c>
      <c r="I542" s="278" t="s">
        <v>75</v>
      </c>
      <c r="J542" s="227" t="s">
        <v>82</v>
      </c>
      <c r="K542" s="278">
        <v>1</v>
      </c>
      <c r="L542" s="278" t="s">
        <v>74</v>
      </c>
      <c r="M542" s="228" t="s">
        <v>82</v>
      </c>
      <c r="N542" s="278">
        <v>1</v>
      </c>
      <c r="O542" s="278" t="s">
        <v>150</v>
      </c>
      <c r="P542" s="261">
        <f t="shared" si="16"/>
        <v>70</v>
      </c>
      <c r="Q542" s="772"/>
      <c r="R542" s="199"/>
      <c r="S542" s="199"/>
      <c r="T542" s="199"/>
      <c r="U542" s="209"/>
      <c r="V542" s="209"/>
    </row>
    <row r="543" spans="1:22" ht="17.45" customHeight="1">
      <c r="A543" s="1731"/>
      <c r="B543" s="1866"/>
      <c r="C543" s="1866"/>
      <c r="D543" s="239"/>
      <c r="E543" s="224"/>
      <c r="F543" s="200" t="s">
        <v>164</v>
      </c>
      <c r="G543" s="226"/>
      <c r="H543" s="227">
        <v>70</v>
      </c>
      <c r="I543" s="278" t="s">
        <v>75</v>
      </c>
      <c r="J543" s="227" t="s">
        <v>82</v>
      </c>
      <c r="K543" s="278">
        <v>4</v>
      </c>
      <c r="L543" s="278" t="s">
        <v>74</v>
      </c>
      <c r="M543" s="228" t="s">
        <v>82</v>
      </c>
      <c r="N543" s="278">
        <v>1</v>
      </c>
      <c r="O543" s="278" t="s">
        <v>150</v>
      </c>
      <c r="P543" s="261">
        <f t="shared" si="16"/>
        <v>280</v>
      </c>
      <c r="Q543" s="772"/>
      <c r="R543" s="199"/>
      <c r="S543" s="199"/>
      <c r="T543" s="199"/>
      <c r="U543" s="209"/>
      <c r="V543" s="209"/>
    </row>
    <row r="544" spans="1:22" ht="17.45" customHeight="1">
      <c r="A544" s="1731"/>
      <c r="B544" s="1866"/>
      <c r="C544" s="1866"/>
      <c r="D544" s="239"/>
      <c r="E544" s="224"/>
      <c r="F544" s="200" t="s">
        <v>165</v>
      </c>
      <c r="G544" s="226"/>
      <c r="H544" s="227">
        <v>70</v>
      </c>
      <c r="I544" s="278" t="s">
        <v>75</v>
      </c>
      <c r="J544" s="227" t="s">
        <v>82</v>
      </c>
      <c r="K544" s="278">
        <v>10</v>
      </c>
      <c r="L544" s="278" t="s">
        <v>74</v>
      </c>
      <c r="M544" s="228" t="s">
        <v>82</v>
      </c>
      <c r="N544" s="278">
        <v>11</v>
      </c>
      <c r="O544" s="278" t="s">
        <v>150</v>
      </c>
      <c r="P544" s="261">
        <f t="shared" si="16"/>
        <v>7700</v>
      </c>
      <c r="Q544" s="772"/>
      <c r="R544" s="199"/>
      <c r="S544" s="199"/>
      <c r="T544" s="199"/>
      <c r="U544" s="209"/>
      <c r="V544" s="209"/>
    </row>
    <row r="545" spans="1:22" ht="17.45" customHeight="1">
      <c r="A545" s="1731"/>
      <c r="B545" s="1866"/>
      <c r="C545" s="1866"/>
      <c r="D545" s="239"/>
      <c r="E545" s="224"/>
      <c r="F545" s="200" t="s">
        <v>166</v>
      </c>
      <c r="G545" s="226"/>
      <c r="H545" s="227">
        <v>70</v>
      </c>
      <c r="I545" s="278" t="s">
        <v>75</v>
      </c>
      <c r="J545" s="227" t="s">
        <v>82</v>
      </c>
      <c r="K545" s="278">
        <v>1</v>
      </c>
      <c r="L545" s="278" t="s">
        <v>74</v>
      </c>
      <c r="M545" s="228" t="s">
        <v>82</v>
      </c>
      <c r="N545" s="278">
        <v>11</v>
      </c>
      <c r="O545" s="278" t="s">
        <v>150</v>
      </c>
      <c r="P545" s="261">
        <f t="shared" si="16"/>
        <v>770</v>
      </c>
      <c r="Q545" s="772"/>
      <c r="R545" s="199"/>
      <c r="S545" s="199"/>
      <c r="T545" s="199"/>
      <c r="U545" s="209"/>
      <c r="V545" s="209"/>
    </row>
    <row r="546" spans="1:22" ht="17.45" customHeight="1">
      <c r="A546" s="1731"/>
      <c r="B546" s="1866"/>
      <c r="C546" s="1866"/>
      <c r="D546" s="239"/>
      <c r="E546" s="224"/>
      <c r="F546" s="200" t="s">
        <v>167</v>
      </c>
      <c r="G546" s="226"/>
      <c r="H546" s="227">
        <v>3</v>
      </c>
      <c r="I546" s="278" t="s">
        <v>78</v>
      </c>
      <c r="J546" s="227" t="s">
        <v>82</v>
      </c>
      <c r="K546" s="278">
        <v>2</v>
      </c>
      <c r="L546" s="278" t="s">
        <v>74</v>
      </c>
      <c r="M546" s="228" t="s">
        <v>82</v>
      </c>
      <c r="N546" s="278">
        <v>11</v>
      </c>
      <c r="O546" s="278" t="s">
        <v>150</v>
      </c>
      <c r="P546" s="261">
        <f t="shared" si="16"/>
        <v>66</v>
      </c>
      <c r="Q546" s="772"/>
      <c r="R546" s="199"/>
      <c r="S546" s="199"/>
      <c r="T546" s="199"/>
      <c r="U546" s="209"/>
      <c r="V546" s="209"/>
    </row>
    <row r="547" spans="1:22" ht="17.45" customHeight="1">
      <c r="A547" s="1731"/>
      <c r="B547" s="1866"/>
      <c r="C547" s="1866"/>
      <c r="D547" s="239"/>
      <c r="E547" s="224"/>
      <c r="F547" s="200" t="s">
        <v>168</v>
      </c>
      <c r="G547" s="226"/>
      <c r="H547" s="227"/>
      <c r="I547" s="278"/>
      <c r="J547" s="227"/>
      <c r="K547" s="278">
        <v>1</v>
      </c>
      <c r="L547" s="278" t="s">
        <v>74</v>
      </c>
      <c r="M547" s="228" t="s">
        <v>82</v>
      </c>
      <c r="N547" s="278">
        <v>11</v>
      </c>
      <c r="O547" s="278" t="s">
        <v>150</v>
      </c>
      <c r="P547" s="261">
        <f>K547*N547</f>
        <v>11</v>
      </c>
      <c r="Q547" s="772"/>
      <c r="R547" s="199"/>
      <c r="S547" s="199"/>
      <c r="T547" s="199"/>
      <c r="U547" s="209"/>
      <c r="V547" s="209"/>
    </row>
    <row r="548" spans="1:22" ht="17.45" customHeight="1">
      <c r="A548" s="1731"/>
      <c r="B548" s="1866"/>
      <c r="C548" s="1866"/>
      <c r="D548" s="239"/>
      <c r="E548" s="224"/>
      <c r="F548" s="200" t="s">
        <v>349</v>
      </c>
      <c r="G548" s="226"/>
      <c r="H548" s="227">
        <v>70</v>
      </c>
      <c r="I548" s="278" t="s">
        <v>75</v>
      </c>
      <c r="J548" s="227" t="s">
        <v>82</v>
      </c>
      <c r="K548" s="278">
        <v>1</v>
      </c>
      <c r="L548" s="278" t="s">
        <v>74</v>
      </c>
      <c r="M548" s="228" t="s">
        <v>82</v>
      </c>
      <c r="N548" s="278">
        <v>1</v>
      </c>
      <c r="O548" s="278" t="s">
        <v>150</v>
      </c>
      <c r="P548" s="261">
        <f>H548*K548*N548</f>
        <v>70</v>
      </c>
      <c r="Q548" s="772"/>
      <c r="R548" s="199"/>
      <c r="S548" s="199"/>
      <c r="T548" s="199"/>
      <c r="U548" s="209"/>
      <c r="V548" s="209"/>
    </row>
    <row r="549" spans="1:22" ht="17.45" customHeight="1">
      <c r="A549" s="1731"/>
      <c r="B549" s="1866"/>
      <c r="C549" s="1866"/>
      <c r="D549" s="239"/>
      <c r="E549" s="224"/>
      <c r="F549" s="200" t="s">
        <v>169</v>
      </c>
      <c r="G549" s="226"/>
      <c r="H549" s="227">
        <v>70</v>
      </c>
      <c r="I549" s="278" t="s">
        <v>75</v>
      </c>
      <c r="J549" s="227" t="s">
        <v>82</v>
      </c>
      <c r="K549" s="278">
        <v>1</v>
      </c>
      <c r="L549" s="278" t="s">
        <v>74</v>
      </c>
      <c r="M549" s="228" t="s">
        <v>82</v>
      </c>
      <c r="N549" s="278">
        <v>1</v>
      </c>
      <c r="O549" s="278" t="s">
        <v>150</v>
      </c>
      <c r="P549" s="261">
        <f>H549*K549*N549</f>
        <v>70</v>
      </c>
      <c r="Q549" s="772"/>
      <c r="R549" s="199"/>
      <c r="S549" s="199"/>
      <c r="T549" s="199"/>
      <c r="U549" s="209"/>
      <c r="V549" s="209"/>
    </row>
    <row r="550" spans="1:22" ht="17.45" customHeight="1">
      <c r="A550" s="1731"/>
      <c r="B550" s="1866"/>
      <c r="C550" s="1866"/>
      <c r="D550" s="239"/>
      <c r="E550" s="224"/>
      <c r="F550" s="200" t="s">
        <v>170</v>
      </c>
      <c r="G550" s="226"/>
      <c r="H550" s="227">
        <v>70</v>
      </c>
      <c r="I550" s="278" t="s">
        <v>75</v>
      </c>
      <c r="J550" s="227" t="s">
        <v>82</v>
      </c>
      <c r="K550" s="278">
        <v>1</v>
      </c>
      <c r="L550" s="278" t="s">
        <v>74</v>
      </c>
      <c r="M550" s="228" t="s">
        <v>82</v>
      </c>
      <c r="N550" s="278">
        <v>1</v>
      </c>
      <c r="O550" s="278" t="s">
        <v>150</v>
      </c>
      <c r="P550" s="261">
        <f>H550*K550*N550</f>
        <v>70</v>
      </c>
      <c r="Q550" s="772"/>
      <c r="R550" s="199"/>
      <c r="S550" s="199"/>
      <c r="T550" s="199"/>
      <c r="U550" s="209"/>
      <c r="V550" s="209"/>
    </row>
    <row r="551" spans="1:22" ht="17.45" customHeight="1">
      <c r="A551" s="1731"/>
      <c r="B551" s="1866"/>
      <c r="C551" s="1866"/>
      <c r="D551" s="239"/>
      <c r="E551" s="224"/>
      <c r="F551" s="200" t="s">
        <v>148</v>
      </c>
      <c r="G551" s="1759" t="s">
        <v>356</v>
      </c>
      <c r="H551" s="1759"/>
      <c r="I551" s="1759"/>
      <c r="J551" s="1759"/>
      <c r="K551" s="1759"/>
      <c r="L551" s="1759"/>
      <c r="M551" s="1759"/>
      <c r="N551" s="1759"/>
      <c r="O551" s="1759"/>
      <c r="P551" s="1760"/>
      <c r="Q551" s="772"/>
      <c r="R551" s="199"/>
      <c r="S551" s="199"/>
      <c r="T551" s="199"/>
      <c r="U551" s="209"/>
      <c r="V551" s="209"/>
    </row>
    <row r="552" spans="1:22" ht="17.45" customHeight="1">
      <c r="A552" s="1731"/>
      <c r="B552" s="1866"/>
      <c r="C552" s="1866"/>
      <c r="D552" s="239"/>
      <c r="E552" s="224"/>
      <c r="F552" s="200"/>
      <c r="G552" s="1759"/>
      <c r="H552" s="1759"/>
      <c r="I552" s="1759"/>
      <c r="J552" s="1759"/>
      <c r="K552" s="1759"/>
      <c r="L552" s="1759"/>
      <c r="M552" s="1759"/>
      <c r="N552" s="1759"/>
      <c r="O552" s="1759"/>
      <c r="P552" s="1760"/>
      <c r="Q552" s="772"/>
      <c r="R552" s="199"/>
      <c r="S552" s="199"/>
      <c r="T552" s="199"/>
      <c r="U552" s="209"/>
      <c r="V552" s="209"/>
    </row>
    <row r="553" spans="1:22" ht="17.45" customHeight="1">
      <c r="A553" s="1731"/>
      <c r="B553" s="1866"/>
      <c r="C553" s="1866"/>
      <c r="D553" s="239">
        <f>SUM(P556:P565)</f>
        <v>4259</v>
      </c>
      <c r="E553" s="224">
        <v>107840</v>
      </c>
      <c r="F553" s="1848" t="s">
        <v>357</v>
      </c>
      <c r="G553" s="1849"/>
      <c r="H553" s="1849"/>
      <c r="I553" s="1849"/>
      <c r="J553" s="1849"/>
      <c r="K553" s="1849"/>
      <c r="L553" s="1849"/>
      <c r="M553" s="1849"/>
      <c r="N553" s="1849"/>
      <c r="O553" s="1849"/>
      <c r="P553" s="330"/>
      <c r="Q553" s="772"/>
      <c r="R553" s="199"/>
      <c r="S553" s="199"/>
      <c r="T553" s="199"/>
      <c r="U553" s="209"/>
      <c r="V553" s="209"/>
    </row>
    <row r="554" spans="1:22" ht="17.45" customHeight="1">
      <c r="A554" s="1731"/>
      <c r="B554" s="1866"/>
      <c r="C554" s="1866"/>
      <c r="D554" s="239"/>
      <c r="E554" s="224"/>
      <c r="F554" s="1757" t="s">
        <v>347</v>
      </c>
      <c r="G554" s="1758"/>
      <c r="H554" s="1758"/>
      <c r="I554" s="1758"/>
      <c r="J554" s="1758"/>
      <c r="K554" s="1758"/>
      <c r="L554" s="1758"/>
      <c r="M554" s="1758"/>
      <c r="N554" s="1758"/>
      <c r="O554" s="1758"/>
      <c r="P554" s="330"/>
      <c r="Q554" s="772"/>
      <c r="R554" s="199"/>
      <c r="S554" s="199"/>
      <c r="T554" s="199"/>
      <c r="U554" s="209"/>
      <c r="V554" s="209"/>
    </row>
    <row r="555" spans="1:22" ht="17.45" customHeight="1">
      <c r="A555" s="1731"/>
      <c r="B555" s="1866"/>
      <c r="C555" s="1866"/>
      <c r="D555" s="239"/>
      <c r="E555" s="224"/>
      <c r="F555" s="200" t="s">
        <v>147</v>
      </c>
      <c r="G555" s="226"/>
      <c r="H555" s="227"/>
      <c r="I555" s="278"/>
      <c r="J555" s="227"/>
      <c r="K555" s="278"/>
      <c r="L555" s="278"/>
      <c r="M555" s="228"/>
      <c r="N555" s="278"/>
      <c r="O555" s="278"/>
      <c r="P555" s="330"/>
      <c r="Q555" s="772"/>
      <c r="R555" s="199"/>
      <c r="S555" s="199"/>
      <c r="T555" s="199"/>
      <c r="U555" s="209"/>
      <c r="V555" s="209"/>
    </row>
    <row r="556" spans="1:22" ht="17.45" customHeight="1">
      <c r="A556" s="1731"/>
      <c r="B556" s="1866"/>
      <c r="C556" s="1866"/>
      <c r="D556" s="239"/>
      <c r="E556" s="224"/>
      <c r="F556" s="200" t="s">
        <v>162</v>
      </c>
      <c r="G556" s="226"/>
      <c r="H556" s="227">
        <v>32</v>
      </c>
      <c r="I556" s="278" t="s">
        <v>75</v>
      </c>
      <c r="J556" s="227" t="s">
        <v>82</v>
      </c>
      <c r="K556" s="278">
        <v>1</v>
      </c>
      <c r="L556" s="278" t="s">
        <v>74</v>
      </c>
      <c r="M556" s="228" t="s">
        <v>82</v>
      </c>
      <c r="N556" s="278">
        <v>1</v>
      </c>
      <c r="O556" s="278" t="s">
        <v>150</v>
      </c>
      <c r="P556" s="261">
        <f t="shared" ref="P556:P561" si="17">H556*K556*N556</f>
        <v>32</v>
      </c>
      <c r="Q556" s="772"/>
      <c r="R556" s="199"/>
      <c r="S556" s="199"/>
      <c r="T556" s="199"/>
      <c r="U556" s="209"/>
      <c r="V556" s="209"/>
    </row>
    <row r="557" spans="1:22" ht="17.45" customHeight="1">
      <c r="A557" s="1731"/>
      <c r="B557" s="1866"/>
      <c r="C557" s="1866"/>
      <c r="D557" s="239"/>
      <c r="E557" s="224"/>
      <c r="F557" s="200" t="s">
        <v>163</v>
      </c>
      <c r="G557" s="226"/>
      <c r="H557" s="227">
        <v>32</v>
      </c>
      <c r="I557" s="278" t="s">
        <v>75</v>
      </c>
      <c r="J557" s="227" t="s">
        <v>82</v>
      </c>
      <c r="K557" s="278">
        <v>1</v>
      </c>
      <c r="L557" s="278" t="s">
        <v>74</v>
      </c>
      <c r="M557" s="228" t="s">
        <v>82</v>
      </c>
      <c r="N557" s="278">
        <v>1</v>
      </c>
      <c r="O557" s="278" t="s">
        <v>150</v>
      </c>
      <c r="P557" s="261">
        <f t="shared" si="17"/>
        <v>32</v>
      </c>
      <c r="Q557" s="772"/>
      <c r="R557" s="199"/>
      <c r="S557" s="199"/>
      <c r="T557" s="199"/>
      <c r="U557" s="209"/>
      <c r="V557" s="209"/>
    </row>
    <row r="558" spans="1:22" ht="17.45" customHeight="1">
      <c r="A558" s="1731"/>
      <c r="B558" s="1866"/>
      <c r="C558" s="1866"/>
      <c r="D558" s="239"/>
      <c r="E558" s="224"/>
      <c r="F558" s="200" t="s">
        <v>164</v>
      </c>
      <c r="G558" s="226"/>
      <c r="H558" s="227">
        <v>32</v>
      </c>
      <c r="I558" s="278" t="s">
        <v>75</v>
      </c>
      <c r="J558" s="227" t="s">
        <v>82</v>
      </c>
      <c r="K558" s="278">
        <v>4</v>
      </c>
      <c r="L558" s="278" t="s">
        <v>74</v>
      </c>
      <c r="M558" s="228" t="s">
        <v>82</v>
      </c>
      <c r="N558" s="278">
        <v>1</v>
      </c>
      <c r="O558" s="278" t="s">
        <v>150</v>
      </c>
      <c r="P558" s="261">
        <f t="shared" si="17"/>
        <v>128</v>
      </c>
      <c r="Q558" s="772"/>
      <c r="R558" s="199"/>
      <c r="S558" s="199"/>
      <c r="T558" s="199"/>
      <c r="U558" s="209"/>
      <c r="V558" s="209"/>
    </row>
    <row r="559" spans="1:22" ht="17.45" customHeight="1">
      <c r="A559" s="1731"/>
      <c r="B559" s="1866"/>
      <c r="C559" s="1866"/>
      <c r="D559" s="239"/>
      <c r="E559" s="224"/>
      <c r="F559" s="200" t="s">
        <v>165</v>
      </c>
      <c r="G559" s="226"/>
      <c r="H559" s="227">
        <v>32</v>
      </c>
      <c r="I559" s="278" t="s">
        <v>75</v>
      </c>
      <c r="J559" s="227" t="s">
        <v>82</v>
      </c>
      <c r="K559" s="278">
        <v>10</v>
      </c>
      <c r="L559" s="278" t="s">
        <v>74</v>
      </c>
      <c r="M559" s="228" t="s">
        <v>82</v>
      </c>
      <c r="N559" s="278">
        <v>11</v>
      </c>
      <c r="O559" s="278" t="s">
        <v>150</v>
      </c>
      <c r="P559" s="261">
        <f t="shared" si="17"/>
        <v>3520</v>
      </c>
      <c r="Q559" s="772"/>
      <c r="R559" s="199"/>
      <c r="S559" s="199"/>
      <c r="T559" s="199"/>
      <c r="U559" s="209"/>
      <c r="V559" s="209"/>
    </row>
    <row r="560" spans="1:22" ht="17.45" customHeight="1">
      <c r="A560" s="1731"/>
      <c r="B560" s="1866"/>
      <c r="C560" s="1866"/>
      <c r="D560" s="239"/>
      <c r="E560" s="224"/>
      <c r="F560" s="200" t="s">
        <v>166</v>
      </c>
      <c r="G560" s="226"/>
      <c r="H560" s="227">
        <v>32</v>
      </c>
      <c r="I560" s="278" t="s">
        <v>75</v>
      </c>
      <c r="J560" s="227" t="s">
        <v>82</v>
      </c>
      <c r="K560" s="278">
        <v>1</v>
      </c>
      <c r="L560" s="278" t="s">
        <v>74</v>
      </c>
      <c r="M560" s="228" t="s">
        <v>82</v>
      </c>
      <c r="N560" s="278">
        <v>11</v>
      </c>
      <c r="O560" s="278" t="s">
        <v>150</v>
      </c>
      <c r="P560" s="261">
        <f t="shared" si="17"/>
        <v>352</v>
      </c>
      <c r="Q560" s="772"/>
      <c r="R560" s="199"/>
      <c r="S560" s="199"/>
      <c r="T560" s="199"/>
      <c r="U560" s="209"/>
      <c r="V560" s="209"/>
    </row>
    <row r="561" spans="1:22" ht="17.45" customHeight="1">
      <c r="A561" s="1731"/>
      <c r="B561" s="1866"/>
      <c r="C561" s="1866"/>
      <c r="D561" s="239"/>
      <c r="E561" s="224"/>
      <c r="F561" s="200" t="s">
        <v>167</v>
      </c>
      <c r="G561" s="226"/>
      <c r="H561" s="227">
        <v>4</v>
      </c>
      <c r="I561" s="278" t="s">
        <v>78</v>
      </c>
      <c r="J561" s="227" t="s">
        <v>82</v>
      </c>
      <c r="K561" s="278">
        <v>2</v>
      </c>
      <c r="L561" s="278" t="s">
        <v>74</v>
      </c>
      <c r="M561" s="228" t="s">
        <v>82</v>
      </c>
      <c r="N561" s="278">
        <v>11</v>
      </c>
      <c r="O561" s="278" t="s">
        <v>150</v>
      </c>
      <c r="P561" s="261">
        <f t="shared" si="17"/>
        <v>88</v>
      </c>
      <c r="Q561" s="772"/>
      <c r="R561" s="199"/>
      <c r="S561" s="199"/>
      <c r="T561" s="199"/>
      <c r="U561" s="209"/>
      <c r="V561" s="209"/>
    </row>
    <row r="562" spans="1:22" ht="17.45" customHeight="1">
      <c r="A562" s="1731"/>
      <c r="B562" s="1866"/>
      <c r="C562" s="1866"/>
      <c r="D562" s="239"/>
      <c r="E562" s="224"/>
      <c r="F562" s="200" t="s">
        <v>168</v>
      </c>
      <c r="G562" s="226"/>
      <c r="H562" s="227"/>
      <c r="I562" s="278"/>
      <c r="J562" s="227"/>
      <c r="K562" s="278">
        <v>1</v>
      </c>
      <c r="L562" s="278" t="s">
        <v>74</v>
      </c>
      <c r="M562" s="228" t="s">
        <v>82</v>
      </c>
      <c r="N562" s="278">
        <v>11</v>
      </c>
      <c r="O562" s="278" t="s">
        <v>150</v>
      </c>
      <c r="P562" s="261">
        <f>K562*N562</f>
        <v>11</v>
      </c>
      <c r="Q562" s="772"/>
      <c r="R562" s="199"/>
      <c r="S562" s="199"/>
      <c r="T562" s="199"/>
      <c r="U562" s="209"/>
      <c r="V562" s="209"/>
    </row>
    <row r="563" spans="1:22" ht="17.45" customHeight="1">
      <c r="A563" s="1731"/>
      <c r="B563" s="1866"/>
      <c r="C563" s="1866"/>
      <c r="D563" s="239"/>
      <c r="E563" s="224"/>
      <c r="F563" s="200" t="s">
        <v>349</v>
      </c>
      <c r="G563" s="226"/>
      <c r="H563" s="227">
        <v>32</v>
      </c>
      <c r="I563" s="278" t="s">
        <v>75</v>
      </c>
      <c r="J563" s="227" t="s">
        <v>82</v>
      </c>
      <c r="K563" s="278">
        <v>1</v>
      </c>
      <c r="L563" s="278" t="s">
        <v>74</v>
      </c>
      <c r="M563" s="228" t="s">
        <v>82</v>
      </c>
      <c r="N563" s="278">
        <v>1</v>
      </c>
      <c r="O563" s="278" t="s">
        <v>150</v>
      </c>
      <c r="P563" s="261">
        <f>H563*K563*N563</f>
        <v>32</v>
      </c>
      <c r="Q563" s="772"/>
      <c r="R563" s="199"/>
      <c r="S563" s="199"/>
      <c r="T563" s="199"/>
      <c r="U563" s="209"/>
      <c r="V563" s="209"/>
    </row>
    <row r="564" spans="1:22" ht="17.45" customHeight="1">
      <c r="A564" s="1731"/>
      <c r="B564" s="1866"/>
      <c r="C564" s="1866"/>
      <c r="D564" s="239"/>
      <c r="E564" s="278"/>
      <c r="F564" s="200" t="s">
        <v>169</v>
      </c>
      <c r="G564" s="226"/>
      <c r="H564" s="227">
        <v>32</v>
      </c>
      <c r="I564" s="278" t="s">
        <v>75</v>
      </c>
      <c r="J564" s="227" t="s">
        <v>82</v>
      </c>
      <c r="K564" s="278">
        <v>1</v>
      </c>
      <c r="L564" s="278" t="s">
        <v>74</v>
      </c>
      <c r="M564" s="228" t="s">
        <v>82</v>
      </c>
      <c r="N564" s="278">
        <v>1</v>
      </c>
      <c r="O564" s="278" t="s">
        <v>150</v>
      </c>
      <c r="P564" s="261">
        <f>H564*K564*N564</f>
        <v>32</v>
      </c>
      <c r="Q564" s="772"/>
      <c r="R564" s="199"/>
      <c r="S564" s="199"/>
      <c r="T564" s="199"/>
      <c r="U564" s="209"/>
      <c r="V564" s="209"/>
    </row>
    <row r="565" spans="1:22" ht="17.45" customHeight="1">
      <c r="A565" s="1731"/>
      <c r="B565" s="1866"/>
      <c r="C565" s="1866"/>
      <c r="D565" s="239"/>
      <c r="E565" s="278"/>
      <c r="F565" s="200" t="s">
        <v>170</v>
      </c>
      <c r="G565" s="226"/>
      <c r="H565" s="227">
        <v>32</v>
      </c>
      <c r="I565" s="278" t="s">
        <v>75</v>
      </c>
      <c r="J565" s="227" t="s">
        <v>82</v>
      </c>
      <c r="K565" s="278">
        <v>1</v>
      </c>
      <c r="L565" s="278" t="s">
        <v>74</v>
      </c>
      <c r="M565" s="228" t="s">
        <v>82</v>
      </c>
      <c r="N565" s="278">
        <v>1</v>
      </c>
      <c r="O565" s="278" t="s">
        <v>150</v>
      </c>
      <c r="P565" s="261">
        <f>H565*K565*N565</f>
        <v>32</v>
      </c>
      <c r="Q565" s="772"/>
      <c r="R565" s="199"/>
      <c r="S565" s="199"/>
      <c r="T565" s="199"/>
      <c r="U565" s="209"/>
      <c r="V565" s="209"/>
    </row>
    <row r="566" spans="1:22" ht="17.45" customHeight="1">
      <c r="A566" s="1731"/>
      <c r="B566" s="1866"/>
      <c r="C566" s="1866"/>
      <c r="D566" s="240"/>
      <c r="E566" s="241"/>
      <c r="F566" s="242" t="s">
        <v>148</v>
      </c>
      <c r="G566" s="351" t="s">
        <v>358</v>
      </c>
      <c r="H566" s="351"/>
      <c r="I566" s="351"/>
      <c r="J566" s="351"/>
      <c r="K566" s="351"/>
      <c r="L566" s="351"/>
      <c r="M566" s="351"/>
      <c r="N566" s="351"/>
      <c r="O566" s="351"/>
      <c r="P566" s="824"/>
      <c r="Q566" s="773"/>
      <c r="R566" s="199"/>
      <c r="S566" s="199"/>
      <c r="T566" s="199"/>
      <c r="U566" s="209"/>
      <c r="V566" s="209"/>
    </row>
    <row r="567" spans="1:22" ht="17.45" customHeight="1">
      <c r="A567" s="1731"/>
      <c r="B567" s="1866"/>
      <c r="C567" s="1866"/>
      <c r="D567" s="239">
        <f>SUM(P570:P578)</f>
        <v>7291</v>
      </c>
      <c r="E567" s="224">
        <v>188720</v>
      </c>
      <c r="F567" s="1848" t="s">
        <v>755</v>
      </c>
      <c r="G567" s="1849"/>
      <c r="H567" s="1849"/>
      <c r="I567" s="1849"/>
      <c r="J567" s="1849"/>
      <c r="K567" s="1849"/>
      <c r="L567" s="1849"/>
      <c r="M567" s="1849"/>
      <c r="N567" s="1849"/>
      <c r="O567" s="1849"/>
      <c r="P567" s="330"/>
      <c r="Q567" s="772"/>
      <c r="R567" s="199"/>
      <c r="S567" s="199"/>
      <c r="T567" s="199"/>
      <c r="U567" s="209"/>
      <c r="V567" s="209"/>
    </row>
    <row r="568" spans="1:22" ht="17.45" customHeight="1">
      <c r="A568" s="1731"/>
      <c r="B568" s="1866"/>
      <c r="C568" s="1866"/>
      <c r="D568" s="239"/>
      <c r="E568" s="224"/>
      <c r="F568" s="1757" t="s">
        <v>347</v>
      </c>
      <c r="G568" s="1758"/>
      <c r="H568" s="1758"/>
      <c r="I568" s="1758"/>
      <c r="J568" s="1758"/>
      <c r="K568" s="1758"/>
      <c r="L568" s="1758"/>
      <c r="M568" s="1758"/>
      <c r="N568" s="1758"/>
      <c r="O568" s="1758"/>
      <c r="P568" s="330"/>
      <c r="Q568" s="772"/>
      <c r="R568" s="199"/>
      <c r="S568" s="199"/>
      <c r="T568" s="199"/>
      <c r="U568" s="209"/>
      <c r="V568" s="209"/>
    </row>
    <row r="569" spans="1:22" ht="17.45" customHeight="1">
      <c r="A569" s="1731"/>
      <c r="B569" s="1866"/>
      <c r="C569" s="1866"/>
      <c r="D569" s="239"/>
      <c r="E569" s="224"/>
      <c r="F569" s="200" t="s">
        <v>147</v>
      </c>
      <c r="G569" s="226"/>
      <c r="H569" s="227"/>
      <c r="I569" s="278"/>
      <c r="J569" s="227"/>
      <c r="K569" s="278"/>
      <c r="L569" s="278"/>
      <c r="M569" s="228"/>
      <c r="N569" s="278"/>
      <c r="O569" s="278"/>
      <c r="P569" s="330"/>
      <c r="Q569" s="772"/>
      <c r="R569" s="199"/>
      <c r="S569" s="199"/>
      <c r="T569" s="199"/>
      <c r="U569" s="209"/>
      <c r="V569" s="209"/>
    </row>
    <row r="570" spans="1:22" ht="17.45" customHeight="1">
      <c r="A570" s="1731"/>
      <c r="B570" s="1866"/>
      <c r="C570" s="1866"/>
      <c r="D570" s="239"/>
      <c r="E570" s="224"/>
      <c r="F570" s="200" t="s">
        <v>162</v>
      </c>
      <c r="G570" s="226"/>
      <c r="H570" s="227">
        <v>56</v>
      </c>
      <c r="I570" s="278" t="s">
        <v>75</v>
      </c>
      <c r="J570" s="227" t="s">
        <v>82</v>
      </c>
      <c r="K570" s="278">
        <v>1</v>
      </c>
      <c r="L570" s="278" t="s">
        <v>74</v>
      </c>
      <c r="M570" s="228" t="s">
        <v>82</v>
      </c>
      <c r="N570" s="278">
        <v>1</v>
      </c>
      <c r="O570" s="278" t="s">
        <v>150</v>
      </c>
      <c r="P570" s="261">
        <f>H570*K570*N570</f>
        <v>56</v>
      </c>
      <c r="Q570" s="772"/>
      <c r="R570" s="199"/>
      <c r="S570" s="199"/>
      <c r="T570" s="199"/>
      <c r="U570" s="209"/>
      <c r="V570" s="209"/>
    </row>
    <row r="571" spans="1:22" ht="17.45" customHeight="1">
      <c r="A571" s="1731"/>
      <c r="B571" s="1866"/>
      <c r="C571" s="1866"/>
      <c r="D571" s="239"/>
      <c r="E571" s="224"/>
      <c r="F571" s="200" t="s">
        <v>163</v>
      </c>
      <c r="G571" s="226"/>
      <c r="H571" s="227">
        <v>56</v>
      </c>
      <c r="I571" s="278" t="s">
        <v>75</v>
      </c>
      <c r="J571" s="227" t="s">
        <v>82</v>
      </c>
      <c r="K571" s="278">
        <v>1</v>
      </c>
      <c r="L571" s="278" t="s">
        <v>74</v>
      </c>
      <c r="M571" s="228" t="s">
        <v>82</v>
      </c>
      <c r="N571" s="278">
        <v>1</v>
      </c>
      <c r="O571" s="278" t="s">
        <v>150</v>
      </c>
      <c r="P571" s="261">
        <f>H571*K571*N571</f>
        <v>56</v>
      </c>
      <c r="Q571" s="772"/>
      <c r="R571" s="199"/>
      <c r="S571" s="199"/>
      <c r="T571" s="199"/>
      <c r="U571" s="209"/>
      <c r="V571" s="209"/>
    </row>
    <row r="572" spans="1:22" ht="17.45" customHeight="1">
      <c r="A572" s="1731"/>
      <c r="B572" s="1866"/>
      <c r="C572" s="1866"/>
      <c r="D572" s="239"/>
      <c r="E572" s="224"/>
      <c r="F572" s="200" t="s">
        <v>164</v>
      </c>
      <c r="G572" s="226"/>
      <c r="H572" s="227">
        <v>56</v>
      </c>
      <c r="I572" s="278" t="s">
        <v>75</v>
      </c>
      <c r="J572" s="227" t="s">
        <v>82</v>
      </c>
      <c r="K572" s="278">
        <v>4</v>
      </c>
      <c r="L572" s="278" t="s">
        <v>74</v>
      </c>
      <c r="M572" s="228" t="s">
        <v>82</v>
      </c>
      <c r="N572" s="278">
        <v>1</v>
      </c>
      <c r="O572" s="278" t="s">
        <v>150</v>
      </c>
      <c r="P572" s="261">
        <f>H572*K572*N572</f>
        <v>224</v>
      </c>
      <c r="Q572" s="772"/>
      <c r="R572" s="199"/>
      <c r="S572" s="199"/>
      <c r="T572" s="199"/>
      <c r="U572" s="209"/>
      <c r="V572" s="209"/>
    </row>
    <row r="573" spans="1:22" ht="17.45" customHeight="1">
      <c r="A573" s="1731"/>
      <c r="B573" s="1866"/>
      <c r="C573" s="1866"/>
      <c r="D573" s="239"/>
      <c r="E573" s="224"/>
      <c r="F573" s="200" t="s">
        <v>165</v>
      </c>
      <c r="G573" s="226"/>
      <c r="H573" s="227">
        <v>56</v>
      </c>
      <c r="I573" s="278" t="s">
        <v>75</v>
      </c>
      <c r="J573" s="227" t="s">
        <v>82</v>
      </c>
      <c r="K573" s="278">
        <v>10</v>
      </c>
      <c r="L573" s="278" t="s">
        <v>74</v>
      </c>
      <c r="M573" s="228" t="s">
        <v>82</v>
      </c>
      <c r="N573" s="278">
        <v>11</v>
      </c>
      <c r="O573" s="278" t="s">
        <v>150</v>
      </c>
      <c r="P573" s="261">
        <f>H573*K573*N573</f>
        <v>6160</v>
      </c>
      <c r="Q573" s="772"/>
      <c r="R573" s="199"/>
      <c r="S573" s="199"/>
      <c r="T573" s="199"/>
      <c r="U573" s="209"/>
      <c r="V573" s="209"/>
    </row>
    <row r="574" spans="1:22" ht="17.45" customHeight="1">
      <c r="A574" s="1731"/>
      <c r="B574" s="1866"/>
      <c r="C574" s="1866"/>
      <c r="D574" s="239"/>
      <c r="E574" s="224"/>
      <c r="F574" s="200" t="s">
        <v>166</v>
      </c>
      <c r="G574" s="226"/>
      <c r="H574" s="227">
        <v>56</v>
      </c>
      <c r="I574" s="278" t="s">
        <v>75</v>
      </c>
      <c r="J574" s="227" t="s">
        <v>82</v>
      </c>
      <c r="K574" s="278">
        <v>1</v>
      </c>
      <c r="L574" s="278" t="s">
        <v>74</v>
      </c>
      <c r="M574" s="228" t="s">
        <v>82</v>
      </c>
      <c r="N574" s="278">
        <v>11</v>
      </c>
      <c r="O574" s="278" t="s">
        <v>150</v>
      </c>
      <c r="P574" s="261">
        <f>H574*K574*N574</f>
        <v>616</v>
      </c>
      <c r="Q574" s="772"/>
      <c r="R574" s="199"/>
      <c r="S574" s="199"/>
      <c r="T574" s="199"/>
      <c r="U574" s="209"/>
      <c r="V574" s="209"/>
    </row>
    <row r="575" spans="1:22" ht="17.45" customHeight="1">
      <c r="A575" s="1731"/>
      <c r="B575" s="1866"/>
      <c r="C575" s="1866"/>
      <c r="D575" s="239"/>
      <c r="E575" s="224"/>
      <c r="F575" s="200" t="s">
        <v>168</v>
      </c>
      <c r="G575" s="226"/>
      <c r="H575" s="227"/>
      <c r="I575" s="278"/>
      <c r="J575" s="227"/>
      <c r="K575" s="278">
        <v>1</v>
      </c>
      <c r="L575" s="278" t="s">
        <v>74</v>
      </c>
      <c r="M575" s="228" t="s">
        <v>82</v>
      </c>
      <c r="N575" s="278">
        <v>11</v>
      </c>
      <c r="O575" s="278" t="s">
        <v>150</v>
      </c>
      <c r="P575" s="261">
        <f>K575*N575</f>
        <v>11</v>
      </c>
      <c r="Q575" s="772"/>
      <c r="R575" s="199"/>
      <c r="S575" s="199"/>
      <c r="T575" s="199"/>
      <c r="U575" s="209"/>
      <c r="V575" s="209"/>
    </row>
    <row r="576" spans="1:22" ht="17.45" customHeight="1">
      <c r="A576" s="1732"/>
      <c r="B576" s="1872"/>
      <c r="C576" s="1872"/>
      <c r="D576" s="240"/>
      <c r="E576" s="241"/>
      <c r="F576" s="242" t="s">
        <v>349</v>
      </c>
      <c r="G576" s="302"/>
      <c r="H576" s="272">
        <v>56</v>
      </c>
      <c r="I576" s="273" t="s">
        <v>75</v>
      </c>
      <c r="J576" s="272" t="s">
        <v>82</v>
      </c>
      <c r="K576" s="273">
        <v>1</v>
      </c>
      <c r="L576" s="273" t="s">
        <v>74</v>
      </c>
      <c r="M576" s="274" t="s">
        <v>82</v>
      </c>
      <c r="N576" s="273">
        <v>1</v>
      </c>
      <c r="O576" s="273" t="s">
        <v>150</v>
      </c>
      <c r="P576" s="303">
        <f>H576*K576*N576</f>
        <v>56</v>
      </c>
      <c r="Q576" s="773"/>
      <c r="R576" s="199"/>
      <c r="S576" s="199"/>
      <c r="T576" s="199"/>
      <c r="U576" s="209"/>
      <c r="V576" s="209"/>
    </row>
    <row r="577" spans="1:22" ht="17.45" customHeight="1">
      <c r="A577" s="1753" t="s">
        <v>275</v>
      </c>
      <c r="B577" s="1751" t="s">
        <v>348</v>
      </c>
      <c r="C577" s="1752"/>
      <c r="D577" s="208"/>
      <c r="E577" s="234"/>
      <c r="F577" s="326" t="s">
        <v>169</v>
      </c>
      <c r="G577" s="233"/>
      <c r="H577" s="236">
        <v>56</v>
      </c>
      <c r="I577" s="234" t="s">
        <v>75</v>
      </c>
      <c r="J577" s="236" t="s">
        <v>82</v>
      </c>
      <c r="K577" s="234">
        <v>1</v>
      </c>
      <c r="L577" s="234" t="s">
        <v>74</v>
      </c>
      <c r="M577" s="235" t="s">
        <v>82</v>
      </c>
      <c r="N577" s="234">
        <v>1</v>
      </c>
      <c r="O577" s="234" t="s">
        <v>150</v>
      </c>
      <c r="P577" s="259">
        <f>H577*K577*N577</f>
        <v>56</v>
      </c>
      <c r="Q577" s="771"/>
      <c r="R577" s="199"/>
      <c r="S577" s="199"/>
      <c r="T577" s="199"/>
      <c r="U577" s="209"/>
      <c r="V577" s="209"/>
    </row>
    <row r="578" spans="1:22" ht="17.45" customHeight="1">
      <c r="A578" s="1731"/>
      <c r="B578" s="1727"/>
      <c r="C578" s="1728"/>
      <c r="D578" s="239"/>
      <c r="E578" s="278"/>
      <c r="F578" s="200" t="s">
        <v>170</v>
      </c>
      <c r="G578" s="226"/>
      <c r="H578" s="227">
        <v>56</v>
      </c>
      <c r="I578" s="278" t="s">
        <v>75</v>
      </c>
      <c r="J578" s="227" t="s">
        <v>82</v>
      </c>
      <c r="K578" s="278">
        <v>1</v>
      </c>
      <c r="L578" s="278" t="s">
        <v>74</v>
      </c>
      <c r="M578" s="228" t="s">
        <v>82</v>
      </c>
      <c r="N578" s="278">
        <v>1</v>
      </c>
      <c r="O578" s="278" t="s">
        <v>150</v>
      </c>
      <c r="P578" s="261">
        <f>H578*K578*N578</f>
        <v>56</v>
      </c>
      <c r="Q578" s="772"/>
      <c r="R578" s="199"/>
      <c r="S578" s="199"/>
      <c r="T578" s="199"/>
      <c r="U578" s="209"/>
      <c r="V578" s="209"/>
    </row>
    <row r="579" spans="1:22" ht="17.45" customHeight="1">
      <c r="A579" s="1731"/>
      <c r="B579" s="1727"/>
      <c r="C579" s="1728"/>
      <c r="D579" s="239"/>
      <c r="E579" s="224"/>
      <c r="F579" s="200" t="s">
        <v>148</v>
      </c>
      <c r="G579" s="296" t="s">
        <v>754</v>
      </c>
      <c r="H579" s="296"/>
      <c r="I579" s="296"/>
      <c r="J579" s="296"/>
      <c r="K579" s="296"/>
      <c r="L579" s="296"/>
      <c r="M579" s="296"/>
      <c r="N579" s="296"/>
      <c r="O579" s="296"/>
      <c r="P579" s="825"/>
      <c r="Q579" s="772"/>
      <c r="R579" s="199"/>
      <c r="S579" s="199"/>
      <c r="T579" s="199"/>
      <c r="U579" s="209"/>
      <c r="V579" s="209"/>
    </row>
    <row r="580" spans="1:22" ht="17.45" customHeight="1">
      <c r="A580" s="1731"/>
      <c r="B580" s="1727"/>
      <c r="C580" s="1728"/>
      <c r="D580" s="239"/>
      <c r="E580" s="224"/>
      <c r="F580" s="200"/>
      <c r="G580" s="296"/>
      <c r="H580" s="296"/>
      <c r="I580" s="296"/>
      <c r="J580" s="296"/>
      <c r="K580" s="296"/>
      <c r="L580" s="296"/>
      <c r="M580" s="296"/>
      <c r="N580" s="296"/>
      <c r="O580" s="296"/>
      <c r="P580" s="825"/>
      <c r="Q580" s="772"/>
      <c r="R580" s="199"/>
      <c r="S580" s="199"/>
      <c r="T580" s="199"/>
      <c r="U580" s="209"/>
      <c r="V580" s="209"/>
    </row>
    <row r="581" spans="1:22" ht="17.45" customHeight="1">
      <c r="A581" s="1731"/>
      <c r="B581" s="1727"/>
      <c r="C581" s="1728"/>
      <c r="D581" s="239">
        <f>SUM(P584:P592)</f>
        <v>5685</v>
      </c>
      <c r="E581" s="224">
        <v>211600</v>
      </c>
      <c r="F581" s="1848" t="s">
        <v>359</v>
      </c>
      <c r="G581" s="1849"/>
      <c r="H581" s="1849"/>
      <c r="I581" s="1849"/>
      <c r="J581" s="1849"/>
      <c r="K581" s="1849"/>
      <c r="L581" s="1849"/>
      <c r="M581" s="1849"/>
      <c r="N581" s="1849"/>
      <c r="O581" s="1849"/>
      <c r="P581" s="330"/>
      <c r="Q581" s="772"/>
      <c r="R581" s="199"/>
      <c r="S581" s="199"/>
      <c r="T581" s="199"/>
      <c r="U581" s="209"/>
      <c r="V581" s="209"/>
    </row>
    <row r="582" spans="1:22" ht="17.45" customHeight="1">
      <c r="A582" s="1731"/>
      <c r="B582" s="1727"/>
      <c r="C582" s="1728"/>
      <c r="D582" s="239"/>
      <c r="E582" s="224"/>
      <c r="F582" s="1757" t="s">
        <v>347</v>
      </c>
      <c r="G582" s="1758"/>
      <c r="H582" s="1758"/>
      <c r="I582" s="1758"/>
      <c r="J582" s="1758"/>
      <c r="K582" s="1758"/>
      <c r="L582" s="1758"/>
      <c r="M582" s="1758"/>
      <c r="N582" s="1758"/>
      <c r="O582" s="1758"/>
      <c r="P582" s="261"/>
      <c r="Q582" s="772"/>
      <c r="R582" s="199"/>
      <c r="S582" s="199"/>
      <c r="T582" s="199"/>
      <c r="U582" s="209"/>
      <c r="V582" s="209"/>
    </row>
    <row r="583" spans="1:22" ht="17.45" customHeight="1">
      <c r="A583" s="1731"/>
      <c r="B583" s="1727"/>
      <c r="C583" s="1728"/>
      <c r="D583" s="239"/>
      <c r="E583" s="224"/>
      <c r="F583" s="200" t="s">
        <v>147</v>
      </c>
      <c r="G583" s="226"/>
      <c r="H583" s="227"/>
      <c r="I583" s="278"/>
      <c r="J583" s="227"/>
      <c r="K583" s="278"/>
      <c r="L583" s="278"/>
      <c r="M583" s="228"/>
      <c r="N583" s="278"/>
      <c r="O583" s="278"/>
      <c r="P583" s="261"/>
      <c r="Q583" s="772"/>
      <c r="R583" s="199"/>
      <c r="S583" s="199"/>
      <c r="T583" s="199"/>
      <c r="U583" s="209"/>
      <c r="V583" s="209"/>
    </row>
    <row r="584" spans="1:22" ht="17.45" customHeight="1">
      <c r="A584" s="1731"/>
      <c r="B584" s="1727"/>
      <c r="C584" s="1728"/>
      <c r="D584" s="239"/>
      <c r="E584" s="224"/>
      <c r="F584" s="200" t="s">
        <v>162</v>
      </c>
      <c r="G584" s="226"/>
      <c r="H584" s="227">
        <v>25</v>
      </c>
      <c r="I584" s="278" t="s">
        <v>75</v>
      </c>
      <c r="J584" s="227" t="s">
        <v>82</v>
      </c>
      <c r="K584" s="278">
        <v>1</v>
      </c>
      <c r="L584" s="278" t="s">
        <v>74</v>
      </c>
      <c r="M584" s="228" t="s">
        <v>82</v>
      </c>
      <c r="N584" s="278">
        <v>1</v>
      </c>
      <c r="O584" s="278" t="s">
        <v>150</v>
      </c>
      <c r="P584" s="261">
        <f>H584*K584*N584</f>
        <v>25</v>
      </c>
      <c r="Q584" s="772"/>
      <c r="R584" s="199"/>
      <c r="S584" s="199"/>
      <c r="T584" s="199"/>
      <c r="U584" s="209"/>
      <c r="V584" s="209"/>
    </row>
    <row r="585" spans="1:22" ht="17.45" customHeight="1">
      <c r="A585" s="1731"/>
      <c r="B585" s="1727"/>
      <c r="C585" s="1728"/>
      <c r="D585" s="239"/>
      <c r="E585" s="224"/>
      <c r="F585" s="200" t="s">
        <v>163</v>
      </c>
      <c r="G585" s="226"/>
      <c r="H585" s="227">
        <v>25</v>
      </c>
      <c r="I585" s="278" t="s">
        <v>75</v>
      </c>
      <c r="J585" s="227" t="s">
        <v>82</v>
      </c>
      <c r="K585" s="278">
        <v>1</v>
      </c>
      <c r="L585" s="278" t="s">
        <v>74</v>
      </c>
      <c r="M585" s="228" t="s">
        <v>82</v>
      </c>
      <c r="N585" s="278">
        <v>1</v>
      </c>
      <c r="O585" s="278" t="s">
        <v>150</v>
      </c>
      <c r="P585" s="261">
        <f>H585*K585*N585</f>
        <v>25</v>
      </c>
      <c r="Q585" s="772"/>
      <c r="R585" s="199"/>
      <c r="S585" s="199"/>
      <c r="T585" s="199"/>
      <c r="U585" s="209"/>
      <c r="V585" s="209"/>
    </row>
    <row r="586" spans="1:22" ht="17.45" customHeight="1">
      <c r="A586" s="1731"/>
      <c r="B586" s="1727"/>
      <c r="C586" s="1728"/>
      <c r="D586" s="239"/>
      <c r="E586" s="224"/>
      <c r="F586" s="200" t="s">
        <v>164</v>
      </c>
      <c r="G586" s="226"/>
      <c r="H586" s="227">
        <v>25</v>
      </c>
      <c r="I586" s="278" t="s">
        <v>75</v>
      </c>
      <c r="J586" s="227" t="s">
        <v>82</v>
      </c>
      <c r="K586" s="278">
        <v>12</v>
      </c>
      <c r="L586" s="278" t="s">
        <v>74</v>
      </c>
      <c r="M586" s="228" t="s">
        <v>82</v>
      </c>
      <c r="N586" s="278">
        <v>1</v>
      </c>
      <c r="O586" s="278" t="s">
        <v>150</v>
      </c>
      <c r="P586" s="261">
        <f>H586*K586*N586</f>
        <v>300</v>
      </c>
      <c r="Q586" s="772"/>
      <c r="R586" s="199"/>
      <c r="S586" s="199"/>
      <c r="T586" s="199"/>
      <c r="U586" s="209"/>
      <c r="V586" s="209"/>
    </row>
    <row r="587" spans="1:22" ht="17.45" customHeight="1">
      <c r="A587" s="1731"/>
      <c r="B587" s="1727"/>
      <c r="C587" s="1728"/>
      <c r="D587" s="239"/>
      <c r="E587" s="224"/>
      <c r="F587" s="200" t="s">
        <v>165</v>
      </c>
      <c r="G587" s="226"/>
      <c r="H587" s="227">
        <v>25</v>
      </c>
      <c r="I587" s="278" t="s">
        <v>75</v>
      </c>
      <c r="J587" s="227" t="s">
        <v>82</v>
      </c>
      <c r="K587" s="278">
        <v>20</v>
      </c>
      <c r="L587" s="278" t="s">
        <v>74</v>
      </c>
      <c r="M587" s="228" t="s">
        <v>82</v>
      </c>
      <c r="N587" s="278">
        <v>10</v>
      </c>
      <c r="O587" s="278" t="s">
        <v>150</v>
      </c>
      <c r="P587" s="227">
        <f>H587*K587*N587</f>
        <v>5000</v>
      </c>
      <c r="Q587" s="772"/>
      <c r="R587" s="199"/>
      <c r="S587" s="199"/>
      <c r="T587" s="199"/>
      <c r="U587" s="209"/>
      <c r="V587" s="209"/>
    </row>
    <row r="588" spans="1:22" ht="17.45" customHeight="1">
      <c r="A588" s="1731"/>
      <c r="B588" s="1727"/>
      <c r="C588" s="1728"/>
      <c r="D588" s="239"/>
      <c r="E588" s="224"/>
      <c r="F588" s="200" t="s">
        <v>166</v>
      </c>
      <c r="G588" s="226"/>
      <c r="H588" s="227">
        <v>25</v>
      </c>
      <c r="I588" s="278" t="s">
        <v>75</v>
      </c>
      <c r="J588" s="227" t="s">
        <v>82</v>
      </c>
      <c r="K588" s="278">
        <v>1</v>
      </c>
      <c r="L588" s="278" t="s">
        <v>74</v>
      </c>
      <c r="M588" s="228" t="s">
        <v>82</v>
      </c>
      <c r="N588" s="278">
        <v>10</v>
      </c>
      <c r="O588" s="278" t="s">
        <v>150</v>
      </c>
      <c r="P588" s="227">
        <f>H588*K588*N588</f>
        <v>250</v>
      </c>
      <c r="Q588" s="772"/>
      <c r="R588" s="199"/>
      <c r="S588" s="199"/>
      <c r="T588" s="199"/>
      <c r="U588" s="209"/>
      <c r="V588" s="209"/>
    </row>
    <row r="589" spans="1:22" ht="17.45" customHeight="1">
      <c r="A589" s="1731"/>
      <c r="B589" s="1727"/>
      <c r="C589" s="1728"/>
      <c r="D589" s="239"/>
      <c r="E589" s="224"/>
      <c r="F589" s="200" t="s">
        <v>168</v>
      </c>
      <c r="G589" s="226"/>
      <c r="H589" s="227"/>
      <c r="I589" s="278"/>
      <c r="J589" s="227"/>
      <c r="K589" s="278">
        <v>1</v>
      </c>
      <c r="L589" s="278" t="s">
        <v>74</v>
      </c>
      <c r="M589" s="228" t="s">
        <v>82</v>
      </c>
      <c r="N589" s="278">
        <v>10</v>
      </c>
      <c r="O589" s="278" t="s">
        <v>150</v>
      </c>
      <c r="P589" s="227">
        <f>K589*N589</f>
        <v>10</v>
      </c>
      <c r="Q589" s="772"/>
      <c r="R589" s="199"/>
      <c r="S589" s="199"/>
      <c r="T589" s="199"/>
      <c r="U589" s="209"/>
      <c r="V589" s="209"/>
    </row>
    <row r="590" spans="1:22" ht="17.45" customHeight="1">
      <c r="A590" s="1731"/>
      <c r="B590" s="1727"/>
      <c r="C590" s="1728"/>
      <c r="D590" s="239"/>
      <c r="E590" s="224"/>
      <c r="F590" s="200" t="s">
        <v>349</v>
      </c>
      <c r="G590" s="226"/>
      <c r="H590" s="227">
        <v>25</v>
      </c>
      <c r="I590" s="278" t="s">
        <v>75</v>
      </c>
      <c r="J590" s="227" t="s">
        <v>82</v>
      </c>
      <c r="K590" s="278">
        <v>1</v>
      </c>
      <c r="L590" s="278" t="s">
        <v>74</v>
      </c>
      <c r="M590" s="228" t="s">
        <v>82</v>
      </c>
      <c r="N590" s="278">
        <v>1</v>
      </c>
      <c r="O590" s="278" t="s">
        <v>150</v>
      </c>
      <c r="P590" s="227">
        <f>H590*K590*N590</f>
        <v>25</v>
      </c>
      <c r="Q590" s="772"/>
      <c r="R590" s="199"/>
      <c r="S590" s="199"/>
      <c r="T590" s="199"/>
      <c r="U590" s="209"/>
      <c r="V590" s="209"/>
    </row>
    <row r="591" spans="1:22" ht="17.45" customHeight="1">
      <c r="A591" s="1731"/>
      <c r="B591" s="1727"/>
      <c r="C591" s="1728"/>
      <c r="D591" s="239"/>
      <c r="E591" s="224"/>
      <c r="F591" s="200" t="s">
        <v>169</v>
      </c>
      <c r="G591" s="226"/>
      <c r="H591" s="227">
        <v>25</v>
      </c>
      <c r="I591" s="278" t="s">
        <v>75</v>
      </c>
      <c r="J591" s="227" t="s">
        <v>82</v>
      </c>
      <c r="K591" s="278">
        <v>1</v>
      </c>
      <c r="L591" s="278" t="s">
        <v>74</v>
      </c>
      <c r="M591" s="228" t="s">
        <v>82</v>
      </c>
      <c r="N591" s="278">
        <v>1</v>
      </c>
      <c r="O591" s="278" t="s">
        <v>150</v>
      </c>
      <c r="P591" s="227">
        <f>H591*K591*N591</f>
        <v>25</v>
      </c>
      <c r="Q591" s="772"/>
      <c r="R591" s="199"/>
      <c r="S591" s="199"/>
      <c r="T591" s="199"/>
      <c r="U591" s="209"/>
      <c r="V591" s="209"/>
    </row>
    <row r="592" spans="1:22" ht="17.45" customHeight="1">
      <c r="A592" s="1731"/>
      <c r="B592" s="1727"/>
      <c r="C592" s="1728"/>
      <c r="D592" s="239"/>
      <c r="E592" s="224"/>
      <c r="F592" s="200" t="s">
        <v>170</v>
      </c>
      <c r="G592" s="226"/>
      <c r="H592" s="227">
        <v>25</v>
      </c>
      <c r="I592" s="278" t="s">
        <v>75</v>
      </c>
      <c r="J592" s="227" t="s">
        <v>82</v>
      </c>
      <c r="K592" s="278">
        <v>1</v>
      </c>
      <c r="L592" s="278" t="s">
        <v>74</v>
      </c>
      <c r="M592" s="228" t="s">
        <v>82</v>
      </c>
      <c r="N592" s="278">
        <v>1</v>
      </c>
      <c r="O592" s="278" t="s">
        <v>150</v>
      </c>
      <c r="P592" s="227">
        <f>H592*K592*N592</f>
        <v>25</v>
      </c>
      <c r="Q592" s="772"/>
      <c r="R592" s="199"/>
      <c r="S592" s="199"/>
      <c r="T592" s="199"/>
      <c r="U592" s="209"/>
      <c r="V592" s="209"/>
    </row>
    <row r="593" spans="1:22" ht="17.45" customHeight="1">
      <c r="A593" s="1731"/>
      <c r="B593" s="1727"/>
      <c r="C593" s="1728"/>
      <c r="D593" s="239"/>
      <c r="E593" s="224"/>
      <c r="F593" s="200" t="s">
        <v>148</v>
      </c>
      <c r="G593" s="1758" t="s">
        <v>360</v>
      </c>
      <c r="H593" s="1758"/>
      <c r="I593" s="1758"/>
      <c r="J593" s="1758"/>
      <c r="K593" s="1758"/>
      <c r="L593" s="1758"/>
      <c r="M593" s="1758"/>
      <c r="N593" s="1758"/>
      <c r="O593" s="1758"/>
      <c r="P593" s="227"/>
      <c r="Q593" s="772"/>
      <c r="R593" s="199"/>
      <c r="S593" s="199"/>
      <c r="T593" s="199"/>
      <c r="U593" s="209"/>
      <c r="V593" s="209"/>
    </row>
    <row r="594" spans="1:22" ht="17.45" customHeight="1">
      <c r="A594" s="1731"/>
      <c r="B594" s="1727"/>
      <c r="C594" s="1728"/>
      <c r="D594" s="239"/>
      <c r="E594" s="224"/>
      <c r="F594" s="200"/>
      <c r="G594" s="768"/>
      <c r="H594" s="768"/>
      <c r="I594" s="768"/>
      <c r="J594" s="768"/>
      <c r="K594" s="768"/>
      <c r="L594" s="768"/>
      <c r="M594" s="768"/>
      <c r="N594" s="768"/>
      <c r="O594" s="768"/>
      <c r="P594" s="227"/>
      <c r="Q594" s="772"/>
      <c r="R594" s="199"/>
      <c r="S594" s="199"/>
      <c r="T594" s="199"/>
      <c r="U594" s="209"/>
      <c r="V594" s="209"/>
    </row>
    <row r="595" spans="1:22" ht="17.45" customHeight="1">
      <c r="A595" s="1731"/>
      <c r="B595" s="1727"/>
      <c r="C595" s="1728"/>
      <c r="D595" s="239">
        <f>SUM(P598:P607)</f>
        <v>1394</v>
      </c>
      <c r="E595" s="224">
        <v>50784</v>
      </c>
      <c r="F595" s="1848" t="s">
        <v>361</v>
      </c>
      <c r="G595" s="1849"/>
      <c r="H595" s="1849"/>
      <c r="I595" s="1849"/>
      <c r="J595" s="1849"/>
      <c r="K595" s="1849"/>
      <c r="L595" s="1849"/>
      <c r="M595" s="1849"/>
      <c r="N595" s="1849"/>
      <c r="O595" s="1849"/>
      <c r="P595" s="300"/>
      <c r="Q595" s="772"/>
      <c r="R595" s="199"/>
      <c r="S595" s="199"/>
      <c r="T595" s="199"/>
      <c r="U595" s="209"/>
      <c r="V595" s="209"/>
    </row>
    <row r="596" spans="1:22" ht="17.45" customHeight="1">
      <c r="A596" s="1731"/>
      <c r="B596" s="1727"/>
      <c r="C596" s="1728"/>
      <c r="D596" s="239"/>
      <c r="E596" s="224"/>
      <c r="F596" s="1757" t="s">
        <v>347</v>
      </c>
      <c r="G596" s="1758"/>
      <c r="H596" s="1758"/>
      <c r="I596" s="1758"/>
      <c r="J596" s="1758"/>
      <c r="K596" s="1758"/>
      <c r="L596" s="1758"/>
      <c r="M596" s="1758"/>
      <c r="N596" s="1758"/>
      <c r="O596" s="1758"/>
      <c r="P596" s="227"/>
      <c r="Q596" s="772"/>
      <c r="R596" s="199"/>
      <c r="S596" s="199"/>
      <c r="T596" s="199"/>
      <c r="U596" s="209"/>
      <c r="V596" s="209"/>
    </row>
    <row r="597" spans="1:22" ht="17.45" customHeight="1">
      <c r="A597" s="1731"/>
      <c r="B597" s="1727"/>
      <c r="C597" s="1728"/>
      <c r="D597" s="239"/>
      <c r="E597" s="224"/>
      <c r="F597" s="200" t="s">
        <v>147</v>
      </c>
      <c r="G597" s="226"/>
      <c r="H597" s="227"/>
      <c r="I597" s="278"/>
      <c r="J597" s="227"/>
      <c r="K597" s="278"/>
      <c r="L597" s="278"/>
      <c r="M597" s="228"/>
      <c r="N597" s="278"/>
      <c r="O597" s="278"/>
      <c r="P597" s="227"/>
      <c r="Q597" s="772"/>
      <c r="R597" s="199"/>
      <c r="S597" s="199"/>
      <c r="T597" s="199"/>
      <c r="U597" s="209"/>
      <c r="V597" s="209"/>
    </row>
    <row r="598" spans="1:22" ht="17.45" customHeight="1">
      <c r="A598" s="1731"/>
      <c r="B598" s="1727"/>
      <c r="C598" s="1728"/>
      <c r="D598" s="239"/>
      <c r="E598" s="224"/>
      <c r="F598" s="200" t="s">
        <v>162</v>
      </c>
      <c r="G598" s="226"/>
      <c r="H598" s="227">
        <v>6</v>
      </c>
      <c r="I598" s="278" t="s">
        <v>75</v>
      </c>
      <c r="J598" s="227" t="s">
        <v>82</v>
      </c>
      <c r="K598" s="278">
        <v>1</v>
      </c>
      <c r="L598" s="278" t="s">
        <v>74</v>
      </c>
      <c r="M598" s="228" t="s">
        <v>82</v>
      </c>
      <c r="N598" s="278">
        <v>1</v>
      </c>
      <c r="O598" s="278" t="s">
        <v>150</v>
      </c>
      <c r="P598" s="227">
        <f>H598*K598*N598</f>
        <v>6</v>
      </c>
      <c r="Q598" s="772"/>
      <c r="R598" s="199"/>
      <c r="S598" s="199"/>
      <c r="T598" s="199"/>
      <c r="U598" s="209"/>
      <c r="V598" s="209"/>
    </row>
    <row r="599" spans="1:22" ht="17.45" customHeight="1">
      <c r="A599" s="1731"/>
      <c r="B599" s="1727"/>
      <c r="C599" s="1728"/>
      <c r="D599" s="239"/>
      <c r="E599" s="224"/>
      <c r="F599" s="200" t="s">
        <v>163</v>
      </c>
      <c r="G599" s="226"/>
      <c r="H599" s="227">
        <v>6</v>
      </c>
      <c r="I599" s="278" t="s">
        <v>75</v>
      </c>
      <c r="J599" s="227" t="s">
        <v>82</v>
      </c>
      <c r="K599" s="278">
        <v>1</v>
      </c>
      <c r="L599" s="278" t="s">
        <v>74</v>
      </c>
      <c r="M599" s="228" t="s">
        <v>82</v>
      </c>
      <c r="N599" s="278">
        <v>1</v>
      </c>
      <c r="O599" s="278" t="s">
        <v>150</v>
      </c>
      <c r="P599" s="227">
        <f>H599*K599*N599</f>
        <v>6</v>
      </c>
      <c r="Q599" s="772"/>
      <c r="R599" s="199"/>
      <c r="S599" s="199"/>
      <c r="T599" s="199"/>
      <c r="U599" s="209"/>
      <c r="V599" s="209"/>
    </row>
    <row r="600" spans="1:22" ht="17.45" customHeight="1">
      <c r="A600" s="1731"/>
      <c r="B600" s="1727"/>
      <c r="C600" s="1728"/>
      <c r="D600" s="239"/>
      <c r="E600" s="224"/>
      <c r="F600" s="200" t="s">
        <v>164</v>
      </c>
      <c r="G600" s="226"/>
      <c r="H600" s="227">
        <v>6</v>
      </c>
      <c r="I600" s="278" t="s">
        <v>75</v>
      </c>
      <c r="J600" s="227" t="s">
        <v>82</v>
      </c>
      <c r="K600" s="278">
        <v>12</v>
      </c>
      <c r="L600" s="278" t="s">
        <v>74</v>
      </c>
      <c r="M600" s="228" t="s">
        <v>82</v>
      </c>
      <c r="N600" s="278">
        <v>1</v>
      </c>
      <c r="O600" s="278" t="s">
        <v>150</v>
      </c>
      <c r="P600" s="227">
        <f t="shared" ref="P600" si="18">H600*K600*N600</f>
        <v>72</v>
      </c>
      <c r="Q600" s="772"/>
      <c r="R600" s="199"/>
      <c r="S600" s="199"/>
      <c r="T600" s="199"/>
      <c r="U600" s="209"/>
      <c r="V600" s="209"/>
    </row>
    <row r="601" spans="1:22" ht="17.45" customHeight="1">
      <c r="A601" s="1731"/>
      <c r="B601" s="1727"/>
      <c r="C601" s="1728"/>
      <c r="D601" s="239"/>
      <c r="E601" s="224"/>
      <c r="F601" s="200" t="s">
        <v>165</v>
      </c>
      <c r="G601" s="226"/>
      <c r="H601" s="227">
        <v>6</v>
      </c>
      <c r="I601" s="278" t="s">
        <v>75</v>
      </c>
      <c r="J601" s="227" t="s">
        <v>82</v>
      </c>
      <c r="K601" s="278">
        <v>20</v>
      </c>
      <c r="L601" s="278" t="s">
        <v>74</v>
      </c>
      <c r="M601" s="228" t="s">
        <v>82</v>
      </c>
      <c r="N601" s="278">
        <v>10</v>
      </c>
      <c r="O601" s="278" t="s">
        <v>150</v>
      </c>
      <c r="P601" s="227">
        <f>H601*K601*N601</f>
        <v>1200</v>
      </c>
      <c r="Q601" s="772"/>
      <c r="R601" s="199"/>
      <c r="S601" s="199"/>
      <c r="T601" s="199"/>
      <c r="U601" s="209"/>
      <c r="V601" s="209"/>
    </row>
    <row r="602" spans="1:22" ht="17.45" customHeight="1">
      <c r="A602" s="1731"/>
      <c r="B602" s="1727"/>
      <c r="C602" s="1728"/>
      <c r="D602" s="239"/>
      <c r="E602" s="224"/>
      <c r="F602" s="200" t="s">
        <v>166</v>
      </c>
      <c r="G602" s="226"/>
      <c r="H602" s="227">
        <v>6</v>
      </c>
      <c r="I602" s="278" t="s">
        <v>75</v>
      </c>
      <c r="J602" s="227" t="s">
        <v>82</v>
      </c>
      <c r="K602" s="278">
        <v>1</v>
      </c>
      <c r="L602" s="278" t="s">
        <v>74</v>
      </c>
      <c r="M602" s="228" t="s">
        <v>82</v>
      </c>
      <c r="N602" s="278">
        <v>10</v>
      </c>
      <c r="O602" s="278" t="s">
        <v>150</v>
      </c>
      <c r="P602" s="227">
        <f>H602*K602*N602</f>
        <v>60</v>
      </c>
      <c r="Q602" s="772"/>
      <c r="R602" s="199"/>
      <c r="S602" s="199"/>
      <c r="T602" s="199"/>
      <c r="U602" s="209"/>
      <c r="V602" s="209"/>
    </row>
    <row r="603" spans="1:22" ht="17.45" customHeight="1">
      <c r="A603" s="1731"/>
      <c r="B603" s="1727"/>
      <c r="C603" s="1728"/>
      <c r="D603" s="239"/>
      <c r="E603" s="224"/>
      <c r="F603" s="200" t="s">
        <v>753</v>
      </c>
      <c r="G603" s="226"/>
      <c r="H603" s="227">
        <v>1</v>
      </c>
      <c r="I603" s="278" t="s">
        <v>78</v>
      </c>
      <c r="J603" s="227" t="s">
        <v>82</v>
      </c>
      <c r="K603" s="278">
        <v>2</v>
      </c>
      <c r="L603" s="278" t="s">
        <v>74</v>
      </c>
      <c r="M603" s="228" t="s">
        <v>82</v>
      </c>
      <c r="N603" s="278">
        <v>11</v>
      </c>
      <c r="O603" s="278" t="s">
        <v>150</v>
      </c>
      <c r="P603" s="227">
        <f>H603*K603*N603</f>
        <v>22</v>
      </c>
      <c r="Q603" s="772"/>
      <c r="R603" s="199"/>
      <c r="S603" s="199"/>
      <c r="T603" s="199"/>
      <c r="U603" s="209"/>
      <c r="V603" s="209"/>
    </row>
    <row r="604" spans="1:22" ht="17.45" customHeight="1">
      <c r="A604" s="1731"/>
      <c r="B604" s="1727"/>
      <c r="C604" s="1728"/>
      <c r="D604" s="239"/>
      <c r="E604" s="224"/>
      <c r="F604" s="200" t="s">
        <v>168</v>
      </c>
      <c r="G604" s="226"/>
      <c r="H604" s="227"/>
      <c r="I604" s="278"/>
      <c r="J604" s="227"/>
      <c r="K604" s="278">
        <v>1</v>
      </c>
      <c r="L604" s="278" t="s">
        <v>74</v>
      </c>
      <c r="M604" s="228" t="s">
        <v>82</v>
      </c>
      <c r="N604" s="278">
        <v>10</v>
      </c>
      <c r="O604" s="278" t="s">
        <v>150</v>
      </c>
      <c r="P604" s="227">
        <f>K604*N604</f>
        <v>10</v>
      </c>
      <c r="Q604" s="772"/>
      <c r="R604" s="199"/>
      <c r="S604" s="199"/>
      <c r="T604" s="199"/>
      <c r="U604" s="209"/>
      <c r="V604" s="209"/>
    </row>
    <row r="605" spans="1:22" ht="17.45" customHeight="1">
      <c r="A605" s="1731"/>
      <c r="B605" s="1727"/>
      <c r="C605" s="1728"/>
      <c r="D605" s="239"/>
      <c r="E605" s="224"/>
      <c r="F605" s="200" t="s">
        <v>349</v>
      </c>
      <c r="G605" s="226"/>
      <c r="H605" s="227">
        <v>6</v>
      </c>
      <c r="I605" s="278" t="s">
        <v>75</v>
      </c>
      <c r="J605" s="227" t="s">
        <v>82</v>
      </c>
      <c r="K605" s="278">
        <v>1</v>
      </c>
      <c r="L605" s="278" t="s">
        <v>74</v>
      </c>
      <c r="M605" s="228" t="s">
        <v>82</v>
      </c>
      <c r="N605" s="278">
        <v>1</v>
      </c>
      <c r="O605" s="278" t="s">
        <v>150</v>
      </c>
      <c r="P605" s="227">
        <f>H605*K605*N605</f>
        <v>6</v>
      </c>
      <c r="Q605" s="772"/>
      <c r="R605" s="199"/>
      <c r="S605" s="199"/>
      <c r="T605" s="199"/>
      <c r="U605" s="209"/>
      <c r="V605" s="209"/>
    </row>
    <row r="606" spans="1:22" ht="17.45" customHeight="1">
      <c r="A606" s="1731"/>
      <c r="B606" s="1727"/>
      <c r="C606" s="1728"/>
      <c r="D606" s="239"/>
      <c r="E606" s="224"/>
      <c r="F606" s="200" t="s">
        <v>169</v>
      </c>
      <c r="G606" s="226"/>
      <c r="H606" s="227">
        <v>6</v>
      </c>
      <c r="I606" s="278" t="s">
        <v>75</v>
      </c>
      <c r="J606" s="227" t="s">
        <v>82</v>
      </c>
      <c r="K606" s="278">
        <v>1</v>
      </c>
      <c r="L606" s="278" t="s">
        <v>74</v>
      </c>
      <c r="M606" s="228" t="s">
        <v>82</v>
      </c>
      <c r="N606" s="278">
        <v>1</v>
      </c>
      <c r="O606" s="278" t="s">
        <v>150</v>
      </c>
      <c r="P606" s="227">
        <f>H606*K606*N606</f>
        <v>6</v>
      </c>
      <c r="Q606" s="772"/>
      <c r="R606" s="199"/>
      <c r="S606" s="199"/>
      <c r="T606" s="199"/>
      <c r="U606" s="209"/>
      <c r="V606" s="209"/>
    </row>
    <row r="607" spans="1:22" ht="17.45" customHeight="1">
      <c r="A607" s="1731"/>
      <c r="B607" s="1727"/>
      <c r="C607" s="1728"/>
      <c r="D607" s="239"/>
      <c r="E607" s="224"/>
      <c r="F607" s="200" t="s">
        <v>170</v>
      </c>
      <c r="G607" s="226"/>
      <c r="H607" s="227">
        <v>6</v>
      </c>
      <c r="I607" s="278" t="s">
        <v>75</v>
      </c>
      <c r="J607" s="227" t="s">
        <v>82</v>
      </c>
      <c r="K607" s="278">
        <v>1</v>
      </c>
      <c r="L607" s="278" t="s">
        <v>74</v>
      </c>
      <c r="M607" s="228" t="s">
        <v>82</v>
      </c>
      <c r="N607" s="278">
        <v>1</v>
      </c>
      <c r="O607" s="278" t="s">
        <v>150</v>
      </c>
      <c r="P607" s="227">
        <f>H607*K607*N607</f>
        <v>6</v>
      </c>
      <c r="Q607" s="772"/>
      <c r="R607" s="199"/>
      <c r="S607" s="199"/>
      <c r="T607" s="199"/>
      <c r="U607" s="209"/>
      <c r="V607" s="209"/>
    </row>
    <row r="608" spans="1:22" ht="17.45" customHeight="1">
      <c r="A608" s="1731"/>
      <c r="B608" s="1727"/>
      <c r="C608" s="1728"/>
      <c r="D608" s="239"/>
      <c r="E608" s="224"/>
      <c r="F608" s="200" t="s">
        <v>148</v>
      </c>
      <c r="G608" s="1758" t="s">
        <v>360</v>
      </c>
      <c r="H608" s="1758"/>
      <c r="I608" s="1758"/>
      <c r="J608" s="1758"/>
      <c r="K608" s="1758"/>
      <c r="L608" s="1758"/>
      <c r="M608" s="1758"/>
      <c r="N608" s="1758"/>
      <c r="O608" s="1758"/>
      <c r="P608" s="227"/>
      <c r="Q608" s="772"/>
      <c r="R608" s="199"/>
      <c r="S608" s="199"/>
      <c r="T608" s="199"/>
      <c r="U608" s="209"/>
      <c r="V608" s="209"/>
    </row>
    <row r="609" spans="1:22" ht="17.45" customHeight="1">
      <c r="A609" s="1731"/>
      <c r="B609" s="1727"/>
      <c r="C609" s="1728"/>
      <c r="D609" s="208">
        <f>P612</f>
        <v>12</v>
      </c>
      <c r="E609" s="231">
        <v>0</v>
      </c>
      <c r="F609" s="1790" t="s">
        <v>362</v>
      </c>
      <c r="G609" s="1791"/>
      <c r="H609" s="1791"/>
      <c r="I609" s="1791"/>
      <c r="J609" s="1791"/>
      <c r="K609" s="1791"/>
      <c r="L609" s="1791"/>
      <c r="M609" s="1791"/>
      <c r="N609" s="1791"/>
      <c r="O609" s="1791"/>
      <c r="P609" s="299"/>
      <c r="Q609" s="771"/>
      <c r="R609" s="199"/>
      <c r="S609" s="199"/>
      <c r="T609" s="199"/>
      <c r="U609" s="209"/>
      <c r="V609" s="209"/>
    </row>
    <row r="610" spans="1:22" ht="17.45" customHeight="1">
      <c r="A610" s="1731"/>
      <c r="B610" s="1727"/>
      <c r="C610" s="1728"/>
      <c r="D610" s="239"/>
      <c r="E610" s="224"/>
      <c r="F610" s="767" t="s">
        <v>363</v>
      </c>
      <c r="G610" s="768"/>
      <c r="H610" s="768"/>
      <c r="I610" s="768"/>
      <c r="J610" s="768"/>
      <c r="K610" s="768"/>
      <c r="L610" s="768"/>
      <c r="M610" s="768"/>
      <c r="N610" s="768"/>
      <c r="O610" s="768"/>
      <c r="P610" s="227"/>
      <c r="Q610" s="772"/>
      <c r="R610" s="199"/>
      <c r="S610" s="199"/>
      <c r="T610" s="199"/>
      <c r="U610" s="209"/>
      <c r="V610" s="209"/>
    </row>
    <row r="611" spans="1:22" ht="17.45" customHeight="1">
      <c r="A611" s="1731"/>
      <c r="B611" s="1727"/>
      <c r="C611" s="1728"/>
      <c r="D611" s="239"/>
      <c r="E611" s="224"/>
      <c r="F611" s="200" t="s">
        <v>147</v>
      </c>
      <c r="G611" s="226"/>
      <c r="H611" s="227"/>
      <c r="I611" s="278"/>
      <c r="J611" s="227"/>
      <c r="K611" s="278"/>
      <c r="L611" s="278"/>
      <c r="M611" s="228"/>
      <c r="N611" s="278"/>
      <c r="O611" s="278"/>
      <c r="P611" s="227"/>
      <c r="Q611" s="772"/>
      <c r="R611" s="199"/>
      <c r="S611" s="199"/>
      <c r="T611" s="199"/>
      <c r="U611" s="209"/>
      <c r="V611" s="209"/>
    </row>
    <row r="612" spans="1:22" ht="17.45" customHeight="1">
      <c r="A612" s="1731"/>
      <c r="B612" s="1727"/>
      <c r="C612" s="1728"/>
      <c r="D612" s="239"/>
      <c r="E612" s="224"/>
      <c r="F612" s="200" t="s">
        <v>364</v>
      </c>
      <c r="G612" s="226"/>
      <c r="H612" s="227"/>
      <c r="I612" s="278"/>
      <c r="J612" s="227"/>
      <c r="K612" s="278">
        <v>1</v>
      </c>
      <c r="L612" s="278" t="s">
        <v>74</v>
      </c>
      <c r="M612" s="228" t="s">
        <v>82</v>
      </c>
      <c r="N612" s="278">
        <v>12</v>
      </c>
      <c r="O612" s="278" t="s">
        <v>150</v>
      </c>
      <c r="P612" s="227">
        <f>K612*N612</f>
        <v>12</v>
      </c>
      <c r="Q612" s="772"/>
      <c r="R612" s="199"/>
      <c r="S612" s="199"/>
      <c r="T612" s="199"/>
      <c r="U612" s="209"/>
      <c r="V612" s="209"/>
    </row>
    <row r="613" spans="1:22" ht="17.45" customHeight="1">
      <c r="A613" s="1731"/>
      <c r="B613" s="1727"/>
      <c r="C613" s="1728"/>
      <c r="D613" s="239"/>
      <c r="E613" s="224"/>
      <c r="F613" s="200" t="s">
        <v>148</v>
      </c>
      <c r="G613" s="768" t="s">
        <v>365</v>
      </c>
      <c r="H613" s="768"/>
      <c r="I613" s="768"/>
      <c r="J613" s="768"/>
      <c r="K613" s="768"/>
      <c r="L613" s="768"/>
      <c r="M613" s="768"/>
      <c r="N613" s="768"/>
      <c r="O613" s="768"/>
      <c r="P613" s="227"/>
      <c r="Q613" s="772"/>
      <c r="R613" s="199"/>
      <c r="S613" s="199"/>
      <c r="T613" s="199"/>
      <c r="U613" s="209"/>
      <c r="V613" s="209"/>
    </row>
    <row r="614" spans="1:22" ht="17.45" customHeight="1">
      <c r="A614" s="1731"/>
      <c r="B614" s="1727"/>
      <c r="C614" s="1728"/>
      <c r="D614" s="239"/>
      <c r="E614" s="224"/>
      <c r="F614" s="1757"/>
      <c r="G614" s="1758"/>
      <c r="H614" s="1758"/>
      <c r="I614" s="1758"/>
      <c r="J614" s="1758"/>
      <c r="K614" s="1758"/>
      <c r="L614" s="1758"/>
      <c r="M614" s="1758"/>
      <c r="N614" s="1758"/>
      <c r="O614" s="1758"/>
      <c r="P614" s="300"/>
      <c r="Q614" s="772"/>
      <c r="R614" s="199"/>
      <c r="S614" s="199"/>
      <c r="T614" s="199"/>
      <c r="U614" s="209"/>
      <c r="V614" s="209"/>
    </row>
    <row r="615" spans="1:22" ht="17.45" customHeight="1">
      <c r="A615" s="1731"/>
      <c r="B615" s="1727"/>
      <c r="C615" s="1728"/>
      <c r="D615" s="239">
        <f>P618</f>
        <v>36</v>
      </c>
      <c r="E615" s="224">
        <v>90270</v>
      </c>
      <c r="F615" s="1848" t="s">
        <v>366</v>
      </c>
      <c r="G615" s="1849"/>
      <c r="H615" s="1849"/>
      <c r="I615" s="1849"/>
      <c r="J615" s="1849"/>
      <c r="K615" s="1849"/>
      <c r="L615" s="1849"/>
      <c r="M615" s="1849"/>
      <c r="N615" s="1849"/>
      <c r="O615" s="1849"/>
      <c r="P615" s="300"/>
      <c r="Q615" s="772"/>
      <c r="R615" s="199"/>
      <c r="S615" s="199"/>
      <c r="T615" s="199"/>
      <c r="U615" s="209"/>
      <c r="V615" s="209"/>
    </row>
    <row r="616" spans="1:22" ht="17.45" customHeight="1">
      <c r="A616" s="1731"/>
      <c r="B616" s="1727"/>
      <c r="C616" s="1728"/>
      <c r="D616" s="239"/>
      <c r="E616" s="224"/>
      <c r="F616" s="767" t="s">
        <v>363</v>
      </c>
      <c r="G616" s="768"/>
      <c r="H616" s="768"/>
      <c r="I616" s="768"/>
      <c r="J616" s="768"/>
      <c r="K616" s="768"/>
      <c r="L616" s="768"/>
      <c r="M616" s="768"/>
      <c r="N616" s="768"/>
      <c r="O616" s="768"/>
      <c r="P616" s="227"/>
      <c r="Q616" s="772"/>
      <c r="R616" s="199"/>
      <c r="S616" s="199"/>
      <c r="T616" s="199"/>
      <c r="U616" s="209"/>
      <c r="V616" s="209"/>
    </row>
    <row r="617" spans="1:22" ht="17.45" customHeight="1">
      <c r="A617" s="1731"/>
      <c r="B617" s="1727"/>
      <c r="C617" s="1728"/>
      <c r="D617" s="239"/>
      <c r="E617" s="224"/>
      <c r="F617" s="200" t="s">
        <v>147</v>
      </c>
      <c r="G617" s="226"/>
      <c r="H617" s="227"/>
      <c r="I617" s="278"/>
      <c r="J617" s="227"/>
      <c r="K617" s="278"/>
      <c r="L617" s="278"/>
      <c r="M617" s="228"/>
      <c r="N617" s="278"/>
      <c r="O617" s="278"/>
      <c r="P617" s="227"/>
      <c r="Q617" s="772"/>
      <c r="R617" s="199"/>
      <c r="S617" s="199"/>
      <c r="T617" s="199"/>
      <c r="U617" s="209"/>
      <c r="V617" s="209"/>
    </row>
    <row r="618" spans="1:22" ht="17.45" customHeight="1">
      <c r="A618" s="1731"/>
      <c r="B618" s="1727"/>
      <c r="C618" s="1728"/>
      <c r="D618" s="239"/>
      <c r="E618" s="224"/>
      <c r="F618" s="200" t="s">
        <v>367</v>
      </c>
      <c r="G618" s="226"/>
      <c r="H618" s="227">
        <v>3</v>
      </c>
      <c r="I618" s="278" t="s">
        <v>75</v>
      </c>
      <c r="J618" s="227" t="s">
        <v>82</v>
      </c>
      <c r="K618" s="278">
        <v>1</v>
      </c>
      <c r="L618" s="278" t="s">
        <v>74</v>
      </c>
      <c r="M618" s="228" t="s">
        <v>82</v>
      </c>
      <c r="N618" s="278">
        <v>12</v>
      </c>
      <c r="O618" s="278" t="s">
        <v>150</v>
      </c>
      <c r="P618" s="227">
        <f>H618*K618*N618</f>
        <v>36</v>
      </c>
      <c r="Q618" s="772"/>
      <c r="R618" s="199"/>
      <c r="S618" s="199"/>
      <c r="T618" s="199"/>
      <c r="U618" s="209"/>
      <c r="V618" s="209"/>
    </row>
    <row r="619" spans="1:22" ht="17.45" customHeight="1">
      <c r="A619" s="1732"/>
      <c r="B619" s="1729"/>
      <c r="C619" s="1730"/>
      <c r="D619" s="240"/>
      <c r="E619" s="241"/>
      <c r="F619" s="242" t="s">
        <v>148</v>
      </c>
      <c r="G619" s="282" t="s">
        <v>365</v>
      </c>
      <c r="H619" s="282"/>
      <c r="I619" s="282"/>
      <c r="J619" s="282"/>
      <c r="K619" s="282"/>
      <c r="L619" s="282"/>
      <c r="M619" s="282"/>
      <c r="N619" s="282"/>
      <c r="O619" s="282"/>
      <c r="P619" s="272"/>
      <c r="Q619" s="773"/>
      <c r="R619" s="199"/>
      <c r="S619" s="199"/>
      <c r="T619" s="199"/>
      <c r="U619" s="209"/>
      <c r="V619" s="209"/>
    </row>
    <row r="620" spans="1:22" ht="17.45" customHeight="1">
      <c r="A620" s="1753" t="s">
        <v>275</v>
      </c>
      <c r="B620" s="1871" t="s">
        <v>723</v>
      </c>
      <c r="C620" s="1871"/>
      <c r="D620" s="826">
        <f>SUM(D621:D643)</f>
        <v>2541</v>
      </c>
      <c r="E620" s="827">
        <f>SUM(E621:E643)</f>
        <v>302</v>
      </c>
      <c r="F620" s="1792"/>
      <c r="G620" s="1793"/>
      <c r="H620" s="1793"/>
      <c r="I620" s="1793"/>
      <c r="J620" s="1793"/>
      <c r="K620" s="1793"/>
      <c r="L620" s="1793"/>
      <c r="M620" s="1793"/>
      <c r="N620" s="1793"/>
      <c r="O620" s="1793"/>
      <c r="P620" s="1793"/>
      <c r="Q620" s="823"/>
      <c r="R620" s="199"/>
      <c r="S620" s="199"/>
      <c r="T620" s="199"/>
      <c r="U620" s="209"/>
      <c r="V620" s="209"/>
    </row>
    <row r="621" spans="1:22" ht="17.45" customHeight="1">
      <c r="A621" s="1731"/>
      <c r="B621" s="1769" t="s">
        <v>752</v>
      </c>
      <c r="C621" s="1769"/>
      <c r="D621" s="239">
        <f>SUM(P624:P630)</f>
        <v>148</v>
      </c>
      <c r="E621" s="224">
        <v>0</v>
      </c>
      <c r="F621" s="243" t="s">
        <v>368</v>
      </c>
      <c r="G621" s="828"/>
      <c r="H621" s="227"/>
      <c r="I621" s="278"/>
      <c r="J621" s="227"/>
      <c r="K621" s="278"/>
      <c r="L621" s="278"/>
      <c r="M621" s="228"/>
      <c r="N621" s="278"/>
      <c r="O621" s="278"/>
      <c r="P621" s="227"/>
      <c r="Q621" s="772"/>
      <c r="R621" s="199"/>
      <c r="S621" s="199"/>
      <c r="T621" s="199"/>
      <c r="U621" s="209"/>
      <c r="V621" s="209"/>
    </row>
    <row r="622" spans="1:22" ht="17.45" customHeight="1">
      <c r="A622" s="1731"/>
      <c r="B622" s="1769"/>
      <c r="C622" s="1769"/>
      <c r="D622" s="239"/>
      <c r="E622" s="260"/>
      <c r="F622" s="200" t="s">
        <v>369</v>
      </c>
      <c r="G622" s="226"/>
      <c r="H622" s="227"/>
      <c r="I622" s="278"/>
      <c r="J622" s="227"/>
      <c r="K622" s="278"/>
      <c r="L622" s="278"/>
      <c r="M622" s="228"/>
      <c r="N622" s="278"/>
      <c r="O622" s="278"/>
      <c r="P622" s="227"/>
      <c r="Q622" s="772"/>
      <c r="R622" s="199"/>
      <c r="S622" s="199"/>
      <c r="T622" s="199"/>
      <c r="U622" s="209"/>
      <c r="V622" s="209"/>
    </row>
    <row r="623" spans="1:22" ht="17.45" customHeight="1">
      <c r="A623" s="1731"/>
      <c r="B623" s="1769"/>
      <c r="C623" s="1769"/>
      <c r="D623" s="239"/>
      <c r="E623" s="260"/>
      <c r="F623" s="200" t="s">
        <v>147</v>
      </c>
      <c r="G623" s="226"/>
      <c r="H623" s="227"/>
      <c r="I623" s="278"/>
      <c r="J623" s="227"/>
      <c r="K623" s="278"/>
      <c r="L623" s="278"/>
      <c r="M623" s="228"/>
      <c r="N623" s="278"/>
      <c r="O623" s="278"/>
      <c r="P623" s="227"/>
      <c r="Q623" s="772"/>
      <c r="R623" s="199"/>
      <c r="S623" s="199"/>
      <c r="T623" s="199"/>
      <c r="U623" s="209"/>
      <c r="V623" s="209"/>
    </row>
    <row r="624" spans="1:22" ht="17.45" customHeight="1">
      <c r="A624" s="1731"/>
      <c r="B624" s="1769"/>
      <c r="C624" s="1769"/>
      <c r="D624" s="239"/>
      <c r="E624" s="260"/>
      <c r="F624" s="200" t="s">
        <v>370</v>
      </c>
      <c r="G624" s="226"/>
      <c r="H624" s="227"/>
      <c r="I624" s="278"/>
      <c r="J624" s="227"/>
      <c r="K624" s="278">
        <v>60</v>
      </c>
      <c r="L624" s="278" t="s">
        <v>75</v>
      </c>
      <c r="M624" s="228" t="s">
        <v>68</v>
      </c>
      <c r="N624" s="278">
        <v>1</v>
      </c>
      <c r="O624" s="278" t="s">
        <v>132</v>
      </c>
      <c r="P624" s="227">
        <f t="shared" ref="P624:P630" si="19">K624*N624</f>
        <v>60</v>
      </c>
      <c r="Q624" s="772"/>
      <c r="R624" s="199"/>
      <c r="S624" s="199"/>
      <c r="T624" s="199"/>
      <c r="U624" s="209"/>
      <c r="V624" s="209"/>
    </row>
    <row r="625" spans="1:22" ht="17.45" customHeight="1">
      <c r="A625" s="1731"/>
      <c r="B625" s="1769"/>
      <c r="C625" s="1769"/>
      <c r="D625" s="829"/>
      <c r="E625" s="260"/>
      <c r="F625" s="1757" t="s">
        <v>371</v>
      </c>
      <c r="G625" s="1758"/>
      <c r="H625" s="227"/>
      <c r="I625" s="278"/>
      <c r="J625" s="227"/>
      <c r="K625" s="278">
        <v>15</v>
      </c>
      <c r="L625" s="278" t="s">
        <v>75</v>
      </c>
      <c r="M625" s="228" t="s">
        <v>68</v>
      </c>
      <c r="N625" s="278">
        <v>1</v>
      </c>
      <c r="O625" s="278" t="s">
        <v>132</v>
      </c>
      <c r="P625" s="227">
        <f t="shared" si="19"/>
        <v>15</v>
      </c>
      <c r="Q625" s="772"/>
      <c r="R625" s="199"/>
      <c r="S625" s="199"/>
      <c r="T625" s="199"/>
      <c r="U625" s="209"/>
      <c r="V625" s="209"/>
    </row>
    <row r="626" spans="1:22" ht="17.45" customHeight="1">
      <c r="A626" s="1731"/>
      <c r="B626" s="1769"/>
      <c r="C626" s="1769"/>
      <c r="D626" s="239"/>
      <c r="E626" s="260"/>
      <c r="F626" s="780" t="s">
        <v>372</v>
      </c>
      <c r="G626" s="226"/>
      <c r="H626" s="227"/>
      <c r="I626" s="278"/>
      <c r="J626" s="227"/>
      <c r="K626" s="278">
        <v>15</v>
      </c>
      <c r="L626" s="278" t="s">
        <v>75</v>
      </c>
      <c r="M626" s="228" t="s">
        <v>68</v>
      </c>
      <c r="N626" s="278">
        <v>1</v>
      </c>
      <c r="O626" s="278" t="s">
        <v>132</v>
      </c>
      <c r="P626" s="227">
        <f t="shared" si="19"/>
        <v>15</v>
      </c>
      <c r="Q626" s="772"/>
      <c r="R626" s="199"/>
      <c r="S626" s="199"/>
      <c r="T626" s="199"/>
      <c r="U626" s="209"/>
      <c r="V626" s="209"/>
    </row>
    <row r="627" spans="1:22" ht="17.45" customHeight="1">
      <c r="A627" s="1731"/>
      <c r="B627" s="1769"/>
      <c r="C627" s="1769"/>
      <c r="D627" s="239"/>
      <c r="E627" s="260"/>
      <c r="F627" s="200" t="s">
        <v>373</v>
      </c>
      <c r="G627" s="226"/>
      <c r="H627" s="227"/>
      <c r="I627" s="278"/>
      <c r="J627" s="227"/>
      <c r="K627" s="278">
        <v>50</v>
      </c>
      <c r="L627" s="278" t="s">
        <v>75</v>
      </c>
      <c r="M627" s="228" t="s">
        <v>68</v>
      </c>
      <c r="N627" s="278">
        <v>1</v>
      </c>
      <c r="O627" s="278" t="s">
        <v>132</v>
      </c>
      <c r="P627" s="227">
        <f t="shared" si="19"/>
        <v>50</v>
      </c>
      <c r="Q627" s="772"/>
      <c r="R627" s="199"/>
      <c r="S627" s="199"/>
      <c r="T627" s="199"/>
      <c r="U627" s="209"/>
      <c r="V627" s="209"/>
    </row>
    <row r="628" spans="1:22" ht="17.45" customHeight="1">
      <c r="A628" s="1731"/>
      <c r="B628" s="1769"/>
      <c r="C628" s="1769"/>
      <c r="D628" s="239"/>
      <c r="E628" s="260"/>
      <c r="F628" s="200" t="s">
        <v>374</v>
      </c>
      <c r="G628" s="226"/>
      <c r="H628" s="227"/>
      <c r="I628" s="278"/>
      <c r="J628" s="227"/>
      <c r="K628" s="278">
        <v>1</v>
      </c>
      <c r="L628" s="278" t="s">
        <v>75</v>
      </c>
      <c r="M628" s="228" t="s">
        <v>68</v>
      </c>
      <c r="N628" s="278">
        <v>1</v>
      </c>
      <c r="O628" s="278" t="s">
        <v>132</v>
      </c>
      <c r="P628" s="227">
        <f t="shared" si="19"/>
        <v>1</v>
      </c>
      <c r="Q628" s="772"/>
      <c r="R628" s="199"/>
      <c r="S628" s="199"/>
      <c r="T628" s="199"/>
      <c r="U628" s="209"/>
      <c r="V628" s="209"/>
    </row>
    <row r="629" spans="1:22" ht="17.45" customHeight="1">
      <c r="A629" s="1731"/>
      <c r="B629" s="1769"/>
      <c r="C629" s="1769"/>
      <c r="D629" s="239"/>
      <c r="E629" s="260"/>
      <c r="F629" s="200" t="s">
        <v>375</v>
      </c>
      <c r="G629" s="226"/>
      <c r="H629" s="227"/>
      <c r="I629" s="278"/>
      <c r="J629" s="227"/>
      <c r="K629" s="278">
        <v>2</v>
      </c>
      <c r="L629" s="278" t="s">
        <v>75</v>
      </c>
      <c r="M629" s="228" t="s">
        <v>68</v>
      </c>
      <c r="N629" s="278">
        <v>1</v>
      </c>
      <c r="O629" s="278" t="s">
        <v>132</v>
      </c>
      <c r="P629" s="227">
        <f t="shared" si="19"/>
        <v>2</v>
      </c>
      <c r="Q629" s="772"/>
      <c r="R629" s="199"/>
      <c r="S629" s="199"/>
      <c r="T629" s="199"/>
      <c r="U629" s="209"/>
      <c r="V629" s="209"/>
    </row>
    <row r="630" spans="1:22" ht="17.45" customHeight="1">
      <c r="A630" s="1731"/>
      <c r="B630" s="1769"/>
      <c r="C630" s="1769"/>
      <c r="D630" s="239"/>
      <c r="E630" s="260"/>
      <c r="F630" s="200" t="s">
        <v>376</v>
      </c>
      <c r="G630" s="226"/>
      <c r="H630" s="227"/>
      <c r="I630" s="278"/>
      <c r="J630" s="227"/>
      <c r="K630" s="278">
        <v>1</v>
      </c>
      <c r="L630" s="278" t="s">
        <v>78</v>
      </c>
      <c r="M630" s="228" t="s">
        <v>68</v>
      </c>
      <c r="N630" s="278">
        <v>5</v>
      </c>
      <c r="O630" s="278" t="s">
        <v>132</v>
      </c>
      <c r="P630" s="227">
        <f t="shared" si="19"/>
        <v>5</v>
      </c>
      <c r="Q630" s="772"/>
      <c r="R630" s="199"/>
      <c r="S630" s="199"/>
      <c r="T630" s="199"/>
      <c r="U630" s="209"/>
      <c r="V630" s="209"/>
    </row>
    <row r="631" spans="1:22" ht="17.45" customHeight="1">
      <c r="A631" s="1731"/>
      <c r="B631" s="1769"/>
      <c r="C631" s="1769"/>
      <c r="D631" s="223"/>
      <c r="E631" s="260"/>
      <c r="F631" s="200"/>
      <c r="G631" s="226"/>
      <c r="H631" s="227"/>
      <c r="I631" s="278"/>
      <c r="J631" s="227"/>
      <c r="K631" s="278"/>
      <c r="L631" s="278"/>
      <c r="M631" s="228"/>
      <c r="N631" s="278"/>
      <c r="O631" s="278"/>
      <c r="P631" s="227"/>
      <c r="Q631" s="772"/>
      <c r="R631" s="199"/>
      <c r="S631" s="199"/>
      <c r="T631" s="199"/>
      <c r="U631" s="209"/>
      <c r="V631" s="209"/>
    </row>
    <row r="632" spans="1:22" ht="17.45" customHeight="1">
      <c r="A632" s="1731"/>
      <c r="B632" s="1769"/>
      <c r="C632" s="1769"/>
      <c r="D632" s="239">
        <f>SUM(P635:P639)</f>
        <v>2184</v>
      </c>
      <c r="E632" s="224">
        <v>92</v>
      </c>
      <c r="F632" s="225" t="s">
        <v>377</v>
      </c>
      <c r="G632" s="226"/>
      <c r="H632" s="227"/>
      <c r="I632" s="278"/>
      <c r="J632" s="227"/>
      <c r="K632" s="278"/>
      <c r="L632" s="278"/>
      <c r="M632" s="228"/>
      <c r="N632" s="278"/>
      <c r="O632" s="278"/>
      <c r="P632" s="261"/>
      <c r="Q632" s="772"/>
      <c r="R632" s="199"/>
      <c r="S632" s="199"/>
      <c r="T632" s="199">
        <v>50000</v>
      </c>
      <c r="U632" s="209" t="s">
        <v>751</v>
      </c>
      <c r="V632" s="209"/>
    </row>
    <row r="633" spans="1:22" ht="17.45" customHeight="1">
      <c r="A633" s="1731"/>
      <c r="B633" s="1769"/>
      <c r="C633" s="1769"/>
      <c r="D633" s="239"/>
      <c r="E633" s="260"/>
      <c r="F633" s="200" t="s">
        <v>369</v>
      </c>
      <c r="G633" s="226"/>
      <c r="H633" s="227"/>
      <c r="I633" s="278"/>
      <c r="J633" s="227"/>
      <c r="K633" s="278"/>
      <c r="L633" s="278"/>
      <c r="M633" s="228"/>
      <c r="N633" s="278"/>
      <c r="O633" s="278"/>
      <c r="P633" s="261"/>
      <c r="Q633" s="772"/>
      <c r="R633" s="199"/>
      <c r="S633" s="199"/>
      <c r="T633" s="199"/>
      <c r="U633" s="209"/>
      <c r="V633" s="209"/>
    </row>
    <row r="634" spans="1:22" ht="17.45" customHeight="1">
      <c r="A634" s="1731"/>
      <c r="B634" s="1769"/>
      <c r="C634" s="1769"/>
      <c r="D634" s="239"/>
      <c r="E634" s="260"/>
      <c r="F634" s="200" t="s">
        <v>147</v>
      </c>
      <c r="G634" s="226"/>
      <c r="H634" s="227"/>
      <c r="I634" s="278"/>
      <c r="J634" s="227"/>
      <c r="K634" s="278"/>
      <c r="L634" s="278"/>
      <c r="M634" s="228"/>
      <c r="N634" s="278"/>
      <c r="O634" s="278"/>
      <c r="P634" s="261"/>
      <c r="Q634" s="772"/>
      <c r="R634" s="199"/>
      <c r="S634" s="199"/>
      <c r="T634" s="199"/>
      <c r="U634" s="209"/>
      <c r="V634" s="209"/>
    </row>
    <row r="635" spans="1:22" ht="17.45" customHeight="1">
      <c r="A635" s="1731"/>
      <c r="B635" s="1769"/>
      <c r="C635" s="1769"/>
      <c r="D635" s="239"/>
      <c r="E635" s="260"/>
      <c r="F635" s="200" t="s">
        <v>378</v>
      </c>
      <c r="G635" s="768"/>
      <c r="H635" s="227">
        <v>30</v>
      </c>
      <c r="I635" s="278" t="s">
        <v>75</v>
      </c>
      <c r="J635" s="227" t="s">
        <v>68</v>
      </c>
      <c r="K635" s="278">
        <v>1</v>
      </c>
      <c r="L635" s="278" t="s">
        <v>74</v>
      </c>
      <c r="M635" s="228" t="s">
        <v>68</v>
      </c>
      <c r="N635" s="278">
        <v>12</v>
      </c>
      <c r="O635" s="278" t="s">
        <v>150</v>
      </c>
      <c r="P635" s="261">
        <f t="shared" ref="P635:P639" si="20">H635*K635*N635</f>
        <v>360</v>
      </c>
      <c r="Q635" s="772"/>
      <c r="R635" s="199"/>
      <c r="S635" s="199"/>
      <c r="T635" s="199"/>
      <c r="U635" s="209"/>
      <c r="V635" s="209"/>
    </row>
    <row r="636" spans="1:22" ht="17.45" customHeight="1">
      <c r="A636" s="1731"/>
      <c r="B636" s="1769"/>
      <c r="C636" s="1769"/>
      <c r="D636" s="239"/>
      <c r="E636" s="260"/>
      <c r="F636" s="1757" t="s">
        <v>379</v>
      </c>
      <c r="G636" s="1758"/>
      <c r="H636" s="227">
        <v>15</v>
      </c>
      <c r="I636" s="278" t="s">
        <v>75</v>
      </c>
      <c r="J636" s="227" t="s">
        <v>68</v>
      </c>
      <c r="K636" s="278">
        <v>1</v>
      </c>
      <c r="L636" s="278" t="s">
        <v>74</v>
      </c>
      <c r="M636" s="228" t="s">
        <v>68</v>
      </c>
      <c r="N636" s="278">
        <v>12</v>
      </c>
      <c r="O636" s="278" t="s">
        <v>150</v>
      </c>
      <c r="P636" s="261">
        <f t="shared" si="20"/>
        <v>180</v>
      </c>
      <c r="Q636" s="772"/>
      <c r="R636" s="199"/>
      <c r="S636" s="199"/>
      <c r="T636" s="199"/>
      <c r="U636" s="209"/>
      <c r="V636" s="209"/>
    </row>
    <row r="637" spans="1:22" ht="17.45" customHeight="1">
      <c r="A637" s="1731"/>
      <c r="B637" s="1769"/>
      <c r="C637" s="1769"/>
      <c r="D637" s="239"/>
      <c r="E637" s="260"/>
      <c r="F637" s="200" t="s">
        <v>380</v>
      </c>
      <c r="G637" s="226"/>
      <c r="H637" s="227">
        <v>10</v>
      </c>
      <c r="I637" s="278" t="s">
        <v>75</v>
      </c>
      <c r="J637" s="227" t="s">
        <v>68</v>
      </c>
      <c r="K637" s="278">
        <v>1</v>
      </c>
      <c r="L637" s="278" t="s">
        <v>74</v>
      </c>
      <c r="M637" s="228" t="s">
        <v>68</v>
      </c>
      <c r="N637" s="278">
        <v>12</v>
      </c>
      <c r="O637" s="278" t="s">
        <v>150</v>
      </c>
      <c r="P637" s="261">
        <f t="shared" si="20"/>
        <v>120</v>
      </c>
      <c r="Q637" s="772"/>
      <c r="R637" s="199"/>
      <c r="S637" s="199"/>
      <c r="T637" s="199"/>
      <c r="U637" s="209"/>
      <c r="V637" s="209"/>
    </row>
    <row r="638" spans="1:22" ht="17.45" customHeight="1">
      <c r="A638" s="1731"/>
      <c r="B638" s="1769"/>
      <c r="C638" s="1769"/>
      <c r="D638" s="239"/>
      <c r="E638" s="260"/>
      <c r="F638" s="200" t="s">
        <v>381</v>
      </c>
      <c r="G638" s="226"/>
      <c r="H638" s="227">
        <v>25</v>
      </c>
      <c r="I638" s="278" t="s">
        <v>75</v>
      </c>
      <c r="J638" s="227" t="s">
        <v>68</v>
      </c>
      <c r="K638" s="278">
        <v>5</v>
      </c>
      <c r="L638" s="278" t="s">
        <v>74</v>
      </c>
      <c r="M638" s="228" t="s">
        <v>68</v>
      </c>
      <c r="N638" s="278">
        <v>12</v>
      </c>
      <c r="O638" s="278" t="s">
        <v>150</v>
      </c>
      <c r="P638" s="261">
        <f t="shared" si="20"/>
        <v>1500</v>
      </c>
      <c r="Q638" s="772"/>
      <c r="R638" s="199"/>
      <c r="S638" s="199"/>
      <c r="T638" s="199"/>
      <c r="U638" s="209"/>
      <c r="V638" s="209"/>
    </row>
    <row r="639" spans="1:22" ht="17.45" customHeight="1">
      <c r="A639" s="1731"/>
      <c r="B639" s="1769"/>
      <c r="C639" s="1769"/>
      <c r="D639" s="239"/>
      <c r="E639" s="260"/>
      <c r="F639" s="200" t="s">
        <v>382</v>
      </c>
      <c r="G639" s="226"/>
      <c r="H639" s="227">
        <v>2</v>
      </c>
      <c r="I639" s="278" t="s">
        <v>75</v>
      </c>
      <c r="J639" s="227" t="s">
        <v>68</v>
      </c>
      <c r="K639" s="278">
        <v>1</v>
      </c>
      <c r="L639" s="278" t="s">
        <v>74</v>
      </c>
      <c r="M639" s="228" t="s">
        <v>68</v>
      </c>
      <c r="N639" s="278">
        <v>12</v>
      </c>
      <c r="O639" s="278" t="s">
        <v>150</v>
      </c>
      <c r="P639" s="261">
        <f t="shared" si="20"/>
        <v>24</v>
      </c>
      <c r="Q639" s="772"/>
      <c r="R639" s="199"/>
      <c r="S639" s="199"/>
      <c r="T639" s="199"/>
      <c r="U639" s="209"/>
      <c r="V639" s="209"/>
    </row>
    <row r="640" spans="1:22" ht="17.45" customHeight="1">
      <c r="A640" s="1731"/>
      <c r="B640" s="1769"/>
      <c r="C640" s="1769"/>
      <c r="D640" s="223">
        <f>SUM(P643:P653)</f>
        <v>209</v>
      </c>
      <c r="E640" s="224">
        <v>210</v>
      </c>
      <c r="F640" s="225" t="s">
        <v>750</v>
      </c>
      <c r="G640" s="768"/>
      <c r="H640" s="227"/>
      <c r="I640" s="278"/>
      <c r="J640" s="227"/>
      <c r="K640" s="278"/>
      <c r="L640" s="278"/>
      <c r="M640" s="228"/>
      <c r="N640" s="278"/>
      <c r="O640" s="278"/>
      <c r="P640" s="227"/>
      <c r="Q640" s="772"/>
      <c r="R640" s="199"/>
      <c r="S640" s="199"/>
      <c r="T640" s="199"/>
      <c r="U640" s="209"/>
      <c r="V640" s="209"/>
    </row>
    <row r="641" spans="1:22" ht="17.45" customHeight="1">
      <c r="A641" s="1731"/>
      <c r="B641" s="1769"/>
      <c r="C641" s="1769"/>
      <c r="D641" s="223"/>
      <c r="E641" s="260"/>
      <c r="F641" s="200" t="s">
        <v>749</v>
      </c>
      <c r="G641" s="768"/>
      <c r="H641" s="227"/>
      <c r="I641" s="278"/>
      <c r="J641" s="227"/>
      <c r="K641" s="278"/>
      <c r="L641" s="278"/>
      <c r="M641" s="228"/>
      <c r="N641" s="278"/>
      <c r="O641" s="278"/>
      <c r="P641" s="227"/>
      <c r="Q641" s="772"/>
      <c r="R641" s="199"/>
      <c r="S641" s="199"/>
      <c r="T641" s="199"/>
      <c r="U641" s="209"/>
      <c r="V641" s="209"/>
    </row>
    <row r="642" spans="1:22" ht="17.45" customHeight="1">
      <c r="A642" s="1731"/>
      <c r="B642" s="1769"/>
      <c r="C642" s="1769"/>
      <c r="D642" s="223"/>
      <c r="E642" s="260"/>
      <c r="F642" s="200" t="s">
        <v>500</v>
      </c>
      <c r="G642" s="768"/>
      <c r="H642" s="227"/>
      <c r="I642" s="278"/>
      <c r="J642" s="227"/>
      <c r="K642" s="278"/>
      <c r="L642" s="278"/>
      <c r="M642" s="228"/>
      <c r="N642" s="278"/>
      <c r="O642" s="278"/>
      <c r="P642" s="227"/>
      <c r="Q642" s="772"/>
      <c r="R642" s="199"/>
      <c r="S642" s="199"/>
      <c r="T642" s="199"/>
      <c r="U642" s="209"/>
      <c r="V642" s="209"/>
    </row>
    <row r="643" spans="1:22" ht="17.45" customHeight="1">
      <c r="A643" s="1731"/>
      <c r="B643" s="1769"/>
      <c r="C643" s="1769"/>
      <c r="D643" s="223"/>
      <c r="E643" s="260"/>
      <c r="F643" s="200" t="s">
        <v>748</v>
      </c>
      <c r="G643" s="226"/>
      <c r="H643" s="227"/>
      <c r="I643" s="278"/>
      <c r="J643" s="227"/>
      <c r="K643" s="278">
        <v>20</v>
      </c>
      <c r="L643" s="278" t="s">
        <v>483</v>
      </c>
      <c r="M643" s="228" t="s">
        <v>508</v>
      </c>
      <c r="N643" s="278">
        <v>2</v>
      </c>
      <c r="O643" s="278" t="s">
        <v>482</v>
      </c>
      <c r="P643" s="227">
        <f>K643*N643</f>
        <v>40</v>
      </c>
      <c r="Q643" s="772"/>
      <c r="R643" s="199"/>
      <c r="S643" s="199"/>
      <c r="T643" s="199"/>
      <c r="U643" s="209"/>
      <c r="V643" s="209"/>
    </row>
    <row r="644" spans="1:22" ht="17.45" customHeight="1">
      <c r="A644" s="1731"/>
      <c r="B644" s="1769"/>
      <c r="C644" s="1769"/>
      <c r="D644" s="223"/>
      <c r="E644" s="260"/>
      <c r="F644" s="1757" t="s">
        <v>747</v>
      </c>
      <c r="G644" s="1758"/>
      <c r="H644" s="227"/>
      <c r="I644" s="278"/>
      <c r="J644" s="227"/>
      <c r="K644" s="278">
        <v>10</v>
      </c>
      <c r="L644" s="278" t="s">
        <v>483</v>
      </c>
      <c r="M644" s="228" t="s">
        <v>508</v>
      </c>
      <c r="N644" s="278">
        <v>1</v>
      </c>
      <c r="O644" s="278" t="s">
        <v>482</v>
      </c>
      <c r="P644" s="227">
        <f>K644*N644</f>
        <v>10</v>
      </c>
      <c r="Q644" s="772"/>
      <c r="R644" s="199"/>
      <c r="S644" s="199"/>
      <c r="T644" s="199"/>
      <c r="U644" s="209"/>
      <c r="V644" s="209"/>
    </row>
    <row r="645" spans="1:22" ht="17.45" customHeight="1">
      <c r="A645" s="1731"/>
      <c r="B645" s="1769"/>
      <c r="C645" s="1769"/>
      <c r="D645" s="223"/>
      <c r="E645" s="260"/>
      <c r="F645" s="1757" t="s">
        <v>746</v>
      </c>
      <c r="G645" s="1758"/>
      <c r="H645" s="227"/>
      <c r="I645" s="278"/>
      <c r="J645" s="227"/>
      <c r="K645" s="278">
        <v>2</v>
      </c>
      <c r="L645" s="278" t="s">
        <v>483</v>
      </c>
      <c r="M645" s="228" t="s">
        <v>508</v>
      </c>
      <c r="N645" s="278">
        <v>1</v>
      </c>
      <c r="O645" s="278" t="s">
        <v>482</v>
      </c>
      <c r="P645" s="227">
        <f>K645*N645</f>
        <v>2</v>
      </c>
      <c r="Q645" s="772"/>
      <c r="R645" s="199"/>
      <c r="S645" s="199"/>
      <c r="T645" s="199">
        <v>100000</v>
      </c>
      <c r="U645" s="209"/>
      <c r="V645" s="209"/>
    </row>
    <row r="646" spans="1:22" ht="17.45" customHeight="1">
      <c r="A646" s="1731"/>
      <c r="B646" s="1769"/>
      <c r="C646" s="1769"/>
      <c r="D646" s="223"/>
      <c r="E646" s="260"/>
      <c r="F646" s="1757" t="s">
        <v>745</v>
      </c>
      <c r="G646" s="1758"/>
      <c r="H646" s="227"/>
      <c r="I646" s="278"/>
      <c r="J646" s="227"/>
      <c r="K646" s="278">
        <v>50</v>
      </c>
      <c r="L646" s="278" t="s">
        <v>483</v>
      </c>
      <c r="M646" s="228" t="s">
        <v>508</v>
      </c>
      <c r="N646" s="278">
        <v>1</v>
      </c>
      <c r="O646" s="278" t="s">
        <v>482</v>
      </c>
      <c r="P646" s="227">
        <f>K646*N646</f>
        <v>50</v>
      </c>
      <c r="Q646" s="772"/>
      <c r="R646" s="199"/>
      <c r="S646" s="199"/>
      <c r="T646" s="199"/>
      <c r="U646" s="209"/>
      <c r="V646" s="209"/>
    </row>
    <row r="647" spans="1:22" ht="17.45" customHeight="1">
      <c r="A647" s="1731"/>
      <c r="B647" s="1769"/>
      <c r="C647" s="1769"/>
      <c r="D647" s="239"/>
      <c r="E647" s="260"/>
      <c r="F647" s="200" t="s">
        <v>744</v>
      </c>
      <c r="G647" s="226"/>
      <c r="H647" s="227"/>
      <c r="I647" s="278"/>
      <c r="J647" s="227"/>
      <c r="K647" s="278">
        <v>30</v>
      </c>
      <c r="L647" s="278" t="s">
        <v>483</v>
      </c>
      <c r="M647" s="228" t="s">
        <v>508</v>
      </c>
      <c r="N647" s="278">
        <v>1</v>
      </c>
      <c r="O647" s="278" t="s">
        <v>482</v>
      </c>
      <c r="P647" s="227">
        <f>K647*N647</f>
        <v>30</v>
      </c>
      <c r="Q647" s="772"/>
      <c r="R647" s="199"/>
      <c r="S647" s="199"/>
      <c r="T647" s="199"/>
      <c r="U647" s="209"/>
      <c r="V647" s="209"/>
    </row>
    <row r="648" spans="1:22" ht="17.45" customHeight="1">
      <c r="A648" s="1731"/>
      <c r="B648" s="1769"/>
      <c r="C648" s="1769"/>
      <c r="D648" s="239"/>
      <c r="E648" s="260"/>
      <c r="F648" s="200" t="s">
        <v>743</v>
      </c>
      <c r="G648" s="226"/>
      <c r="H648" s="227">
        <v>5</v>
      </c>
      <c r="I648" s="278" t="s">
        <v>483</v>
      </c>
      <c r="J648" s="227" t="s">
        <v>508</v>
      </c>
      <c r="K648" s="278">
        <v>1</v>
      </c>
      <c r="L648" s="278" t="s">
        <v>531</v>
      </c>
      <c r="M648" s="228" t="s">
        <v>508</v>
      </c>
      <c r="N648" s="278">
        <v>12</v>
      </c>
      <c r="O648" s="278" t="s">
        <v>623</v>
      </c>
      <c r="P648" s="227">
        <f>K648*N648*H648</f>
        <v>60</v>
      </c>
      <c r="Q648" s="772"/>
      <c r="R648" s="199"/>
      <c r="S648" s="199"/>
      <c r="T648" s="199"/>
      <c r="U648" s="209"/>
      <c r="V648" s="209"/>
    </row>
    <row r="649" spans="1:22" ht="17.45" customHeight="1">
      <c r="A649" s="1731"/>
      <c r="B649" s="1769"/>
      <c r="C649" s="1769"/>
      <c r="D649" s="201"/>
      <c r="E649" s="260"/>
      <c r="F649" s="296" t="s">
        <v>742</v>
      </c>
      <c r="G649" s="226"/>
      <c r="H649" s="227"/>
      <c r="I649" s="278"/>
      <c r="J649" s="227"/>
      <c r="K649" s="278"/>
      <c r="L649" s="278"/>
      <c r="M649" s="228"/>
      <c r="N649" s="278">
        <v>2</v>
      </c>
      <c r="O649" s="278" t="s">
        <v>482</v>
      </c>
      <c r="P649" s="227">
        <f>N649</f>
        <v>2</v>
      </c>
      <c r="Q649" s="772"/>
      <c r="R649" s="199"/>
      <c r="S649" s="199"/>
      <c r="T649" s="199"/>
      <c r="U649" s="209"/>
      <c r="V649" s="209"/>
    </row>
    <row r="650" spans="1:22" ht="17.45" customHeight="1">
      <c r="A650" s="1731"/>
      <c r="B650" s="1769"/>
      <c r="C650" s="1769"/>
      <c r="D650" s="201"/>
      <c r="E650" s="224"/>
      <c r="F650" s="296" t="s">
        <v>741</v>
      </c>
      <c r="G650" s="226"/>
      <c r="H650" s="227"/>
      <c r="I650" s="278"/>
      <c r="J650" s="227"/>
      <c r="K650" s="278"/>
      <c r="L650" s="278"/>
      <c r="M650" s="228"/>
      <c r="N650" s="278">
        <v>1</v>
      </c>
      <c r="O650" s="278" t="s">
        <v>482</v>
      </c>
      <c r="P650" s="227">
        <f>N650</f>
        <v>1</v>
      </c>
      <c r="Q650" s="772"/>
      <c r="R650" s="199"/>
      <c r="S650" s="199"/>
      <c r="T650" s="199"/>
      <c r="U650" s="209"/>
      <c r="V650" s="209"/>
    </row>
    <row r="651" spans="1:22" ht="17.45" customHeight="1">
      <c r="A651" s="1731"/>
      <c r="B651" s="1769"/>
      <c r="C651" s="1769"/>
      <c r="D651" s="201"/>
      <c r="E651" s="260"/>
      <c r="F651" s="296" t="s">
        <v>740</v>
      </c>
      <c r="G651" s="226"/>
      <c r="H651" s="227"/>
      <c r="I651" s="278"/>
      <c r="J651" s="227"/>
      <c r="K651" s="278"/>
      <c r="L651" s="278"/>
      <c r="M651" s="228"/>
      <c r="N651" s="278">
        <v>1</v>
      </c>
      <c r="O651" s="278" t="s">
        <v>482</v>
      </c>
      <c r="P651" s="227">
        <f>N651</f>
        <v>1</v>
      </c>
      <c r="Q651" s="772"/>
      <c r="R651" s="199"/>
      <c r="S651" s="199"/>
      <c r="T651" s="199"/>
      <c r="U651" s="209"/>
      <c r="V651" s="209"/>
    </row>
    <row r="652" spans="1:22" ht="17.45" customHeight="1">
      <c r="A652" s="1731"/>
      <c r="B652" s="1769"/>
      <c r="C652" s="1769"/>
      <c r="D652" s="201"/>
      <c r="E652" s="260"/>
      <c r="F652" s="1757" t="s">
        <v>738</v>
      </c>
      <c r="G652" s="1758"/>
      <c r="H652" s="227"/>
      <c r="I652" s="278"/>
      <c r="J652" s="227"/>
      <c r="K652" s="278">
        <v>1</v>
      </c>
      <c r="L652" s="278" t="s">
        <v>531</v>
      </c>
      <c r="M652" s="228" t="s">
        <v>508</v>
      </c>
      <c r="N652" s="278">
        <v>12</v>
      </c>
      <c r="O652" s="278" t="s">
        <v>737</v>
      </c>
      <c r="P652" s="227">
        <f>K652*N652</f>
        <v>12</v>
      </c>
      <c r="Q652" s="772"/>
      <c r="R652" s="199"/>
      <c r="S652" s="199"/>
      <c r="T652" s="199"/>
      <c r="U652" s="209"/>
      <c r="V652" s="209"/>
    </row>
    <row r="653" spans="1:22" ht="17.45" customHeight="1">
      <c r="A653" s="1731"/>
      <c r="B653" s="1769"/>
      <c r="C653" s="1769"/>
      <c r="D653" s="201"/>
      <c r="E653" s="260"/>
      <c r="F653" s="830" t="s">
        <v>736</v>
      </c>
      <c r="G653" s="768"/>
      <c r="H653" s="227"/>
      <c r="I653" s="278"/>
      <c r="J653" s="227"/>
      <c r="K653" s="278"/>
      <c r="L653" s="278"/>
      <c r="M653" s="228"/>
      <c r="N653" s="278">
        <v>1</v>
      </c>
      <c r="O653" s="278" t="s">
        <v>132</v>
      </c>
      <c r="P653" s="227">
        <f>N653</f>
        <v>1</v>
      </c>
      <c r="Q653" s="772"/>
      <c r="R653" s="199"/>
      <c r="S653" s="199"/>
      <c r="T653" s="199"/>
      <c r="U653" s="209"/>
      <c r="V653" s="209"/>
    </row>
    <row r="654" spans="1:22" ht="17.45" customHeight="1">
      <c r="A654" s="1731"/>
      <c r="B654" s="1769"/>
      <c r="C654" s="1769"/>
      <c r="D654" s="201"/>
      <c r="E654" s="260"/>
      <c r="F654" s="229" t="s">
        <v>148</v>
      </c>
      <c r="G654" s="296" t="s">
        <v>735</v>
      </c>
      <c r="H654" s="227"/>
      <c r="I654" s="227"/>
      <c r="J654" s="227"/>
      <c r="K654" s="227"/>
      <c r="L654" s="227"/>
      <c r="M654" s="227"/>
      <c r="N654" s="227"/>
      <c r="O654" s="227"/>
      <c r="P654" s="227"/>
      <c r="Q654" s="772"/>
      <c r="R654" s="199"/>
      <c r="S654" s="199"/>
      <c r="T654" s="199"/>
      <c r="U654" s="209"/>
      <c r="V654" s="209"/>
    </row>
    <row r="655" spans="1:22" ht="17.45" customHeight="1">
      <c r="A655" s="1731"/>
      <c r="B655" s="1769"/>
      <c r="C655" s="1769"/>
      <c r="D655" s="201"/>
      <c r="E655" s="260"/>
      <c r="F655" s="176"/>
      <c r="G655" s="1767" t="s">
        <v>734</v>
      </c>
      <c r="H655" s="1767"/>
      <c r="I655" s="1767"/>
      <c r="J655" s="1767"/>
      <c r="K655" s="1767"/>
      <c r="L655" s="1767"/>
      <c r="M655" s="1767"/>
      <c r="N655" s="1767"/>
      <c r="O655" s="1767"/>
      <c r="P655" s="1767"/>
      <c r="Q655" s="772"/>
      <c r="R655" s="199"/>
      <c r="S655" s="199"/>
      <c r="T655" s="199"/>
      <c r="U655" s="209"/>
      <c r="V655" s="209"/>
    </row>
    <row r="656" spans="1:22" ht="17.45" customHeight="1">
      <c r="A656" s="1731"/>
      <c r="B656" s="1769"/>
      <c r="C656" s="1769"/>
      <c r="D656" s="201"/>
      <c r="E656" s="260"/>
      <c r="F656" s="176"/>
      <c r="G656" s="1767"/>
      <c r="H656" s="1767"/>
      <c r="I656" s="1767"/>
      <c r="J656" s="1767"/>
      <c r="K656" s="1767"/>
      <c r="L656" s="1767"/>
      <c r="M656" s="1767"/>
      <c r="N656" s="1767"/>
      <c r="O656" s="1767"/>
      <c r="P656" s="1767"/>
      <c r="Q656" s="772"/>
      <c r="R656" s="199"/>
      <c r="S656" s="199"/>
      <c r="T656" s="199"/>
      <c r="U656" s="209"/>
      <c r="V656" s="209"/>
    </row>
    <row r="657" spans="1:22" ht="17.45" customHeight="1">
      <c r="A657" s="1731"/>
      <c r="B657" s="1769"/>
      <c r="C657" s="1769"/>
      <c r="D657" s="201"/>
      <c r="E657" s="260"/>
      <c r="F657" s="176"/>
      <c r="G657" s="296" t="s">
        <v>176</v>
      </c>
      <c r="H657" s="227"/>
      <c r="I657" s="227"/>
      <c r="J657" s="227"/>
      <c r="K657" s="227"/>
      <c r="L657" s="227"/>
      <c r="M657" s="227"/>
      <c r="N657" s="227"/>
      <c r="O657" s="227"/>
      <c r="P657" s="227"/>
      <c r="Q657" s="772"/>
      <c r="R657" s="199"/>
      <c r="S657" s="199"/>
      <c r="T657" s="199"/>
      <c r="U657" s="209"/>
      <c r="V657" s="209"/>
    </row>
    <row r="658" spans="1:22" ht="17.45" customHeight="1">
      <c r="A658" s="1731"/>
      <c r="B658" s="1769"/>
      <c r="C658" s="1769"/>
      <c r="D658" s="201"/>
      <c r="E658" s="260"/>
      <c r="F658" s="176"/>
      <c r="G658" s="296" t="s">
        <v>177</v>
      </c>
      <c r="H658" s="227"/>
      <c r="I658" s="227"/>
      <c r="J658" s="227"/>
      <c r="K658" s="227"/>
      <c r="L658" s="227"/>
      <c r="M658" s="227"/>
      <c r="N658" s="227"/>
      <c r="O658" s="227"/>
      <c r="P658" s="227"/>
      <c r="Q658" s="772"/>
      <c r="R658" s="199"/>
      <c r="S658" s="199"/>
      <c r="T658" s="199"/>
      <c r="U658" s="209"/>
      <c r="V658" s="209"/>
    </row>
    <row r="659" spans="1:22" ht="17.45" customHeight="1">
      <c r="A659" s="1731"/>
      <c r="B659" s="1769"/>
      <c r="C659" s="1769"/>
      <c r="D659" s="201"/>
      <c r="E659" s="260"/>
      <c r="F659" s="176"/>
      <c r="G659" s="1879" t="s">
        <v>733</v>
      </c>
      <c r="H659" s="1879"/>
      <c r="I659" s="1879"/>
      <c r="J659" s="1879"/>
      <c r="K659" s="1879"/>
      <c r="L659" s="1879"/>
      <c r="M659" s="1879"/>
      <c r="N659" s="1879"/>
      <c r="O659" s="1879"/>
      <c r="P659" s="1879"/>
      <c r="Q659" s="772"/>
      <c r="R659" s="199"/>
      <c r="S659" s="199"/>
      <c r="T659" s="199"/>
      <c r="U659" s="209"/>
      <c r="V659" s="209"/>
    </row>
    <row r="660" spans="1:22" ht="17.45" customHeight="1">
      <c r="A660" s="1731"/>
      <c r="B660" s="1769"/>
      <c r="C660" s="1769"/>
      <c r="D660" s="201"/>
      <c r="E660" s="260"/>
      <c r="F660" s="176"/>
      <c r="G660" s="1879"/>
      <c r="H660" s="1879"/>
      <c r="I660" s="1879"/>
      <c r="J660" s="1879"/>
      <c r="K660" s="1879"/>
      <c r="L660" s="1879"/>
      <c r="M660" s="1879"/>
      <c r="N660" s="1879"/>
      <c r="O660" s="1879"/>
      <c r="P660" s="1879"/>
      <c r="Q660" s="772"/>
      <c r="R660" s="199"/>
      <c r="S660" s="199"/>
      <c r="T660" s="199"/>
      <c r="U660" s="209"/>
      <c r="V660" s="209"/>
    </row>
    <row r="661" spans="1:22" ht="17.45" customHeight="1">
      <c r="A661" s="1731"/>
      <c r="B661" s="1769"/>
      <c r="C661" s="1769"/>
      <c r="D661" s="201"/>
      <c r="E661" s="260"/>
      <c r="F661" s="200"/>
      <c r="G661" s="296" t="s">
        <v>732</v>
      </c>
      <c r="H661" s="227"/>
      <c r="I661" s="227"/>
      <c r="J661" s="227"/>
      <c r="K661" s="227"/>
      <c r="L661" s="227"/>
      <c r="M661" s="227"/>
      <c r="N661" s="227"/>
      <c r="O661" s="227"/>
      <c r="P661" s="227"/>
      <c r="Q661" s="772"/>
      <c r="R661" s="199"/>
      <c r="S661" s="199"/>
      <c r="T661" s="199"/>
      <c r="U661" s="209"/>
      <c r="V661" s="209"/>
    </row>
    <row r="662" spans="1:22" ht="17.45" customHeight="1">
      <c r="A662" s="1732"/>
      <c r="B662" s="1769"/>
      <c r="C662" s="1769"/>
      <c r="D662" s="267"/>
      <c r="E662" s="268"/>
      <c r="F662" s="351"/>
      <c r="G662" s="351" t="s">
        <v>731</v>
      </c>
      <c r="H662" s="272"/>
      <c r="I662" s="272"/>
      <c r="J662" s="272"/>
      <c r="K662" s="272"/>
      <c r="L662" s="272"/>
      <c r="M662" s="272"/>
      <c r="N662" s="272"/>
      <c r="O662" s="272"/>
      <c r="P662" s="272"/>
      <c r="Q662" s="773"/>
      <c r="R662" s="199"/>
      <c r="S662" s="199"/>
      <c r="T662" s="199"/>
      <c r="U662" s="209"/>
      <c r="V662" s="209"/>
    </row>
    <row r="663" spans="1:22" ht="17.45" customHeight="1">
      <c r="A663" s="1753" t="s">
        <v>739</v>
      </c>
      <c r="B663" s="1751" t="s">
        <v>383</v>
      </c>
      <c r="C663" s="1752"/>
      <c r="D663" s="304"/>
      <c r="E663" s="260"/>
      <c r="F663" s="176"/>
      <c r="G663" s="1771" t="s">
        <v>730</v>
      </c>
      <c r="H663" s="1771"/>
      <c r="I663" s="1771"/>
      <c r="J663" s="1771"/>
      <c r="K663" s="1771"/>
      <c r="L663" s="1771"/>
      <c r="M663" s="1771"/>
      <c r="N663" s="1771"/>
      <c r="O663" s="1771"/>
      <c r="P663" s="1771"/>
      <c r="Q663" s="772"/>
      <c r="R663" s="199"/>
      <c r="S663" s="199"/>
      <c r="T663" s="199"/>
      <c r="U663" s="209"/>
      <c r="V663" s="209"/>
    </row>
    <row r="664" spans="1:22" ht="17.45" customHeight="1">
      <c r="A664" s="1731"/>
      <c r="B664" s="1727"/>
      <c r="C664" s="1728"/>
      <c r="D664" s="304"/>
      <c r="E664" s="260"/>
      <c r="F664" s="176"/>
      <c r="G664" s="1771" t="s">
        <v>729</v>
      </c>
      <c r="H664" s="1771"/>
      <c r="I664" s="1771"/>
      <c r="J664" s="1771"/>
      <c r="K664" s="1771"/>
      <c r="L664" s="1771"/>
      <c r="M664" s="1771"/>
      <c r="N664" s="1771"/>
      <c r="O664" s="1771"/>
      <c r="P664" s="1771"/>
      <c r="Q664" s="772"/>
      <c r="R664" s="199"/>
      <c r="S664" s="199"/>
      <c r="T664" s="199"/>
      <c r="U664" s="209"/>
      <c r="V664" s="209"/>
    </row>
    <row r="665" spans="1:22" ht="17.45" customHeight="1">
      <c r="A665" s="1731"/>
      <c r="B665" s="1727"/>
      <c r="C665" s="1728"/>
      <c r="D665" s="304"/>
      <c r="E665" s="260"/>
      <c r="F665" s="176"/>
      <c r="G665" s="1767" t="s">
        <v>728</v>
      </c>
      <c r="H665" s="1767"/>
      <c r="I665" s="1767"/>
      <c r="J665" s="1767"/>
      <c r="K665" s="1767"/>
      <c r="L665" s="1767"/>
      <c r="M665" s="1767"/>
      <c r="N665" s="1767"/>
      <c r="O665" s="1767"/>
      <c r="P665" s="1767"/>
      <c r="Q665" s="772"/>
      <c r="R665" s="199"/>
      <c r="S665" s="199"/>
      <c r="T665" s="199"/>
      <c r="U665" s="209"/>
      <c r="V665" s="209"/>
    </row>
    <row r="666" spans="1:22" ht="17.45" customHeight="1">
      <c r="A666" s="1731"/>
      <c r="B666" s="1727"/>
      <c r="C666" s="1728"/>
      <c r="D666" s="304"/>
      <c r="E666" s="260"/>
      <c r="F666" s="176"/>
      <c r="G666" s="1771" t="s">
        <v>727</v>
      </c>
      <c r="H666" s="1771"/>
      <c r="I666" s="1771"/>
      <c r="J666" s="1771"/>
      <c r="K666" s="1771"/>
      <c r="L666" s="1771"/>
      <c r="M666" s="1771"/>
      <c r="N666" s="1771"/>
      <c r="O666" s="1771"/>
      <c r="P666" s="1771"/>
      <c r="Q666" s="772"/>
      <c r="R666" s="199"/>
      <c r="S666" s="199"/>
      <c r="T666" s="199"/>
      <c r="U666" s="209"/>
      <c r="V666" s="209"/>
    </row>
    <row r="667" spans="1:22" ht="17.45" customHeight="1">
      <c r="A667" s="1731"/>
      <c r="B667" s="1727"/>
      <c r="C667" s="1728"/>
      <c r="D667" s="304"/>
      <c r="E667" s="260"/>
      <c r="F667" s="176"/>
      <c r="G667" s="1771" t="s">
        <v>726</v>
      </c>
      <c r="H667" s="1771"/>
      <c r="I667" s="1771"/>
      <c r="J667" s="1771"/>
      <c r="K667" s="1771"/>
      <c r="L667" s="1771"/>
      <c r="M667" s="1771"/>
      <c r="N667" s="1771"/>
      <c r="O667" s="1771"/>
      <c r="P667" s="1771"/>
      <c r="Q667" s="772"/>
      <c r="R667" s="199"/>
      <c r="S667" s="199"/>
      <c r="T667" s="199"/>
      <c r="U667" s="209"/>
      <c r="V667" s="209"/>
    </row>
    <row r="668" spans="1:22" ht="17.45" customHeight="1">
      <c r="A668" s="1731"/>
      <c r="B668" s="1727"/>
      <c r="C668" s="1728"/>
      <c r="D668" s="304"/>
      <c r="E668" s="260"/>
      <c r="F668" s="176"/>
      <c r="G668" s="1767" t="s">
        <v>725</v>
      </c>
      <c r="H668" s="1767"/>
      <c r="I668" s="1767"/>
      <c r="J668" s="1767"/>
      <c r="K668" s="1767"/>
      <c r="L668" s="1767"/>
      <c r="M668" s="1767"/>
      <c r="N668" s="1767"/>
      <c r="O668" s="1767"/>
      <c r="P668" s="1767"/>
      <c r="Q668" s="772"/>
      <c r="R668" s="199"/>
      <c r="S668" s="199"/>
      <c r="T668" s="199"/>
      <c r="U668" s="209"/>
      <c r="V668" s="209"/>
    </row>
    <row r="669" spans="1:22" ht="17.45" customHeight="1">
      <c r="A669" s="1731"/>
      <c r="B669" s="1729"/>
      <c r="C669" s="1730"/>
      <c r="D669" s="305"/>
      <c r="E669" s="268"/>
      <c r="F669" s="831"/>
      <c r="G669" s="1845" t="s">
        <v>724</v>
      </c>
      <c r="H669" s="1845"/>
      <c r="I669" s="1845"/>
      <c r="J669" s="1845"/>
      <c r="K669" s="1845"/>
      <c r="L669" s="1845"/>
      <c r="M669" s="1845"/>
      <c r="N669" s="1845"/>
      <c r="O669" s="1845"/>
      <c r="P669" s="1845"/>
      <c r="Q669" s="773"/>
      <c r="R669" s="199"/>
      <c r="S669" s="199"/>
      <c r="T669" s="199"/>
      <c r="U669" s="209"/>
      <c r="V669" s="209"/>
    </row>
    <row r="670" spans="1:22" ht="17.45" customHeight="1">
      <c r="A670" s="1731"/>
      <c r="B670" s="1871" t="s">
        <v>723</v>
      </c>
      <c r="C670" s="1871"/>
      <c r="D670" s="826">
        <f>SUM(D671:D692)</f>
        <v>4883</v>
      </c>
      <c r="E670" s="827">
        <f>SUM(E671:E692)</f>
        <v>4623</v>
      </c>
      <c r="F670" s="1792"/>
      <c r="G670" s="1793"/>
      <c r="H670" s="1793"/>
      <c r="I670" s="1793"/>
      <c r="J670" s="1793"/>
      <c r="K670" s="1793"/>
      <c r="L670" s="1793"/>
      <c r="M670" s="1793"/>
      <c r="N670" s="1793"/>
      <c r="O670" s="1793"/>
      <c r="P670" s="1794"/>
      <c r="Q670" s="823"/>
      <c r="R670" s="199"/>
      <c r="S670" s="199"/>
      <c r="T670" s="199"/>
      <c r="U670" s="209"/>
      <c r="V670" s="209"/>
    </row>
    <row r="671" spans="1:22" ht="17.45" customHeight="1">
      <c r="A671" s="1731"/>
      <c r="B671" s="1769" t="s">
        <v>722</v>
      </c>
      <c r="C671" s="1769"/>
      <c r="D671" s="832">
        <f>SUM(P674:P676)</f>
        <v>107</v>
      </c>
      <c r="E671" s="224"/>
      <c r="F671" s="243" t="s">
        <v>721</v>
      </c>
      <c r="G671" s="253"/>
      <c r="H671" s="253"/>
      <c r="I671" s="253"/>
      <c r="J671" s="253"/>
      <c r="K671" s="253"/>
      <c r="L671" s="253"/>
      <c r="M671" s="253"/>
      <c r="N671" s="253"/>
      <c r="O671" s="253"/>
      <c r="P671" s="253"/>
      <c r="Q671" s="772"/>
      <c r="R671" s="199"/>
      <c r="S671" s="199"/>
      <c r="T671" s="199"/>
      <c r="U671" s="209"/>
      <c r="V671" s="209"/>
    </row>
    <row r="672" spans="1:22" ht="17.45" customHeight="1">
      <c r="A672" s="1731"/>
      <c r="B672" s="1769"/>
      <c r="C672" s="1769"/>
      <c r="D672" s="223"/>
      <c r="E672" s="224"/>
      <c r="F672" s="200" t="s">
        <v>711</v>
      </c>
      <c r="G672" s="226"/>
      <c r="H672" s="227"/>
      <c r="I672" s="278"/>
      <c r="J672" s="227"/>
      <c r="K672" s="278"/>
      <c r="L672" s="278"/>
      <c r="M672" s="228"/>
      <c r="N672" s="278"/>
      <c r="O672" s="278"/>
      <c r="P672" s="227"/>
      <c r="Q672" s="772"/>
      <c r="R672" s="199"/>
      <c r="S672" s="199"/>
      <c r="T672" s="199"/>
      <c r="U672" s="209"/>
      <c r="V672" s="209"/>
    </row>
    <row r="673" spans="1:22" ht="17.45" customHeight="1">
      <c r="A673" s="1731"/>
      <c r="B673" s="1769"/>
      <c r="C673" s="1769"/>
      <c r="D673" s="223"/>
      <c r="E673" s="224"/>
      <c r="F673" s="200" t="s">
        <v>500</v>
      </c>
      <c r="G673" s="226"/>
      <c r="H673" s="227"/>
      <c r="I673" s="278"/>
      <c r="J673" s="227"/>
      <c r="K673" s="278"/>
      <c r="L673" s="278"/>
      <c r="M673" s="228"/>
      <c r="N673" s="278"/>
      <c r="O673" s="278"/>
      <c r="P673" s="227"/>
      <c r="Q673" s="772"/>
      <c r="R673" s="199"/>
      <c r="S673" s="199"/>
      <c r="T673" s="199"/>
      <c r="U673" s="209"/>
      <c r="V673" s="209"/>
    </row>
    <row r="674" spans="1:22" ht="17.45" customHeight="1">
      <c r="A674" s="1731"/>
      <c r="B674" s="1769"/>
      <c r="C674" s="1769"/>
      <c r="D674" s="223"/>
      <c r="E674" s="224"/>
      <c r="F674" s="1758" t="s">
        <v>720</v>
      </c>
      <c r="G674" s="1758"/>
      <c r="H674" s="227"/>
      <c r="I674" s="278"/>
      <c r="J674" s="227"/>
      <c r="K674" s="278">
        <v>7</v>
      </c>
      <c r="L674" s="278" t="s">
        <v>483</v>
      </c>
      <c r="M674" s="228" t="s">
        <v>508</v>
      </c>
      <c r="N674" s="278">
        <v>1</v>
      </c>
      <c r="O674" s="278" t="s">
        <v>493</v>
      </c>
      <c r="P674" s="227">
        <f>K674*N674</f>
        <v>7</v>
      </c>
      <c r="Q674" s="772"/>
      <c r="R674" s="199"/>
      <c r="S674" s="199"/>
      <c r="T674" s="199"/>
      <c r="U674" s="209"/>
      <c r="V674" s="209"/>
    </row>
    <row r="675" spans="1:22" ht="17.45" customHeight="1">
      <c r="A675" s="1731"/>
      <c r="B675" s="1769"/>
      <c r="C675" s="1769"/>
      <c r="D675" s="223"/>
      <c r="E675" s="224"/>
      <c r="F675" s="1758" t="s">
        <v>719</v>
      </c>
      <c r="G675" s="1758"/>
      <c r="H675" s="227"/>
      <c r="I675" s="278"/>
      <c r="J675" s="227"/>
      <c r="K675" s="278">
        <v>90</v>
      </c>
      <c r="L675" s="278" t="s">
        <v>483</v>
      </c>
      <c r="M675" s="228" t="s">
        <v>508</v>
      </c>
      <c r="N675" s="278">
        <v>1</v>
      </c>
      <c r="O675" s="278" t="s">
        <v>493</v>
      </c>
      <c r="P675" s="227">
        <f>K675*N675</f>
        <v>90</v>
      </c>
      <c r="Q675" s="772"/>
      <c r="R675" s="199"/>
      <c r="S675" s="199"/>
      <c r="T675" s="199"/>
      <c r="U675" s="209"/>
      <c r="V675" s="209"/>
    </row>
    <row r="676" spans="1:22" ht="17.45" customHeight="1">
      <c r="A676" s="1731"/>
      <c r="B676" s="1769"/>
      <c r="C676" s="1769"/>
      <c r="D676" s="223"/>
      <c r="E676" s="224"/>
      <c r="F676" s="768" t="s">
        <v>718</v>
      </c>
      <c r="G676" s="768"/>
      <c r="H676" s="227"/>
      <c r="I676" s="278"/>
      <c r="J676" s="227"/>
      <c r="K676" s="278">
        <v>10</v>
      </c>
      <c r="L676" s="278" t="s">
        <v>483</v>
      </c>
      <c r="M676" s="228" t="s">
        <v>508</v>
      </c>
      <c r="N676" s="278">
        <v>1</v>
      </c>
      <c r="O676" s="278" t="s">
        <v>493</v>
      </c>
      <c r="P676" s="227">
        <v>10</v>
      </c>
      <c r="Q676" s="772"/>
      <c r="R676" s="199"/>
      <c r="S676" s="199"/>
      <c r="T676" s="199"/>
      <c r="U676" s="209"/>
      <c r="V676" s="209"/>
    </row>
    <row r="677" spans="1:22" ht="17.45" customHeight="1">
      <c r="A677" s="1731"/>
      <c r="B677" s="1769"/>
      <c r="C677" s="1769"/>
      <c r="D677" s="223"/>
      <c r="E677" s="224"/>
      <c r="F677" s="768"/>
      <c r="G677" s="768"/>
      <c r="H677" s="227"/>
      <c r="I677" s="278"/>
      <c r="J677" s="227"/>
      <c r="K677" s="278"/>
      <c r="L677" s="278"/>
      <c r="M677" s="228"/>
      <c r="N677" s="278"/>
      <c r="O677" s="278"/>
      <c r="P677" s="227"/>
      <c r="Q677" s="772"/>
      <c r="R677" s="199"/>
      <c r="S677" s="199"/>
      <c r="T677" s="199"/>
      <c r="U677" s="209"/>
      <c r="V677" s="209"/>
    </row>
    <row r="678" spans="1:22" ht="17.45" customHeight="1">
      <c r="A678" s="1731"/>
      <c r="B678" s="1769"/>
      <c r="C678" s="1769"/>
      <c r="D678" s="304">
        <f>SUM(P681:P683)</f>
        <v>4330</v>
      </c>
      <c r="E678" s="260">
        <v>1023</v>
      </c>
      <c r="F678" s="225" t="s">
        <v>717</v>
      </c>
      <c r="G678" s="176"/>
      <c r="H678" s="176"/>
      <c r="I678" s="176"/>
      <c r="J678" s="176"/>
      <c r="K678" s="176"/>
      <c r="L678" s="176"/>
      <c r="M678" s="176"/>
      <c r="N678" s="176"/>
      <c r="O678" s="176"/>
      <c r="P678" s="176"/>
      <c r="Q678" s="772"/>
      <c r="R678" s="199"/>
      <c r="S678" s="199"/>
      <c r="T678" s="199"/>
      <c r="U678" s="209"/>
      <c r="V678" s="209"/>
    </row>
    <row r="679" spans="1:22" ht="17.45" customHeight="1">
      <c r="A679" s="1731"/>
      <c r="B679" s="1769"/>
      <c r="C679" s="1769"/>
      <c r="D679" s="201"/>
      <c r="E679" s="260"/>
      <c r="F679" s="200" t="s">
        <v>711</v>
      </c>
      <c r="G679" s="226"/>
      <c r="H679" s="227"/>
      <c r="I679" s="278"/>
      <c r="J679" s="227"/>
      <c r="K679" s="278"/>
      <c r="L679" s="278"/>
      <c r="M679" s="228"/>
      <c r="N679" s="278"/>
      <c r="O679" s="278"/>
      <c r="P679" s="261"/>
      <c r="Q679" s="772"/>
      <c r="R679" s="199"/>
      <c r="S679" s="199"/>
      <c r="T679" s="199"/>
      <c r="U679" s="209"/>
      <c r="V679" s="209"/>
    </row>
    <row r="680" spans="1:22" ht="17.45" customHeight="1">
      <c r="A680" s="1731"/>
      <c r="B680" s="1769"/>
      <c r="C680" s="1769"/>
      <c r="D680" s="201"/>
      <c r="E680" s="260"/>
      <c r="F680" s="200" t="s">
        <v>500</v>
      </c>
      <c r="G680" s="226"/>
      <c r="H680" s="227"/>
      <c r="I680" s="278"/>
      <c r="J680" s="227"/>
      <c r="K680" s="278"/>
      <c r="L680" s="278"/>
      <c r="M680" s="228"/>
      <c r="N680" s="278"/>
      <c r="O680" s="278"/>
      <c r="P680" s="261"/>
      <c r="Q680" s="772"/>
      <c r="R680" s="199"/>
      <c r="S680" s="199"/>
      <c r="T680" s="199"/>
      <c r="U680" s="209"/>
      <c r="V680" s="209"/>
    </row>
    <row r="681" spans="1:22" ht="17.45" customHeight="1">
      <c r="A681" s="1731"/>
      <c r="B681" s="1769"/>
      <c r="C681" s="1769"/>
      <c r="D681" s="201"/>
      <c r="E681" s="260"/>
      <c r="F681" s="1757" t="s">
        <v>716</v>
      </c>
      <c r="G681" s="1758"/>
      <c r="H681" s="227">
        <v>5</v>
      </c>
      <c r="I681" s="278" t="s">
        <v>483</v>
      </c>
      <c r="J681" s="227" t="s">
        <v>508</v>
      </c>
      <c r="K681" s="278">
        <v>1</v>
      </c>
      <c r="L681" s="278" t="s">
        <v>531</v>
      </c>
      <c r="M681" s="228" t="s">
        <v>508</v>
      </c>
      <c r="N681" s="278">
        <v>6</v>
      </c>
      <c r="O681" s="278" t="s">
        <v>506</v>
      </c>
      <c r="P681" s="261">
        <f>H681*K681*N681</f>
        <v>30</v>
      </c>
      <c r="Q681" s="772"/>
      <c r="R681" s="199"/>
      <c r="S681" s="199">
        <v>100000</v>
      </c>
      <c r="T681" s="199"/>
      <c r="U681" s="209"/>
      <c r="V681" s="209"/>
    </row>
    <row r="682" spans="1:22" ht="17.45" customHeight="1">
      <c r="A682" s="1731"/>
      <c r="B682" s="1769"/>
      <c r="C682" s="1769"/>
      <c r="D682" s="201"/>
      <c r="E682" s="260"/>
      <c r="F682" s="1757" t="s">
        <v>715</v>
      </c>
      <c r="G682" s="1758"/>
      <c r="H682" s="227">
        <v>35</v>
      </c>
      <c r="I682" s="278" t="s">
        <v>483</v>
      </c>
      <c r="J682" s="227" t="s">
        <v>508</v>
      </c>
      <c r="K682" s="278">
        <v>10</v>
      </c>
      <c r="L682" s="278" t="s">
        <v>531</v>
      </c>
      <c r="M682" s="228" t="s">
        <v>508</v>
      </c>
      <c r="N682" s="278">
        <v>12</v>
      </c>
      <c r="O682" s="278" t="s">
        <v>506</v>
      </c>
      <c r="P682" s="261">
        <f>H682*K682*N682</f>
        <v>4200</v>
      </c>
      <c r="Q682" s="772"/>
      <c r="R682" s="199"/>
      <c r="S682" s="199">
        <v>240000</v>
      </c>
      <c r="T682" s="199"/>
      <c r="U682" s="209" t="s">
        <v>714</v>
      </c>
      <c r="V682" s="209"/>
    </row>
    <row r="683" spans="1:22" ht="17.45" customHeight="1">
      <c r="A683" s="1731"/>
      <c r="B683" s="1769"/>
      <c r="C683" s="1769"/>
      <c r="D683" s="201"/>
      <c r="E683" s="260"/>
      <c r="F683" s="768" t="s">
        <v>713</v>
      </c>
      <c r="G683" s="768"/>
      <c r="H683" s="227">
        <v>10</v>
      </c>
      <c r="I683" s="278" t="s">
        <v>483</v>
      </c>
      <c r="J683" s="227" t="s">
        <v>508</v>
      </c>
      <c r="K683" s="278">
        <v>1</v>
      </c>
      <c r="L683" s="278" t="s">
        <v>531</v>
      </c>
      <c r="M683" s="228" t="s">
        <v>508</v>
      </c>
      <c r="N683" s="278">
        <v>10</v>
      </c>
      <c r="O683" s="278" t="s">
        <v>506</v>
      </c>
      <c r="P683" s="261">
        <f>H683*K683*N683</f>
        <v>100</v>
      </c>
      <c r="Q683" s="772"/>
      <c r="R683" s="199"/>
      <c r="S683" s="199"/>
      <c r="T683" s="199"/>
      <c r="U683" s="209"/>
      <c r="V683" s="209"/>
    </row>
    <row r="684" spans="1:22" ht="17.45" customHeight="1">
      <c r="A684" s="1731"/>
      <c r="B684" s="1769"/>
      <c r="C684" s="1769"/>
      <c r="D684" s="304">
        <f>SUM(P687:P691)</f>
        <v>446</v>
      </c>
      <c r="E684" s="260">
        <v>3600</v>
      </c>
      <c r="F684" s="225" t="s">
        <v>712</v>
      </c>
      <c r="G684" s="226"/>
      <c r="H684" s="227"/>
      <c r="I684" s="278"/>
      <c r="J684" s="227"/>
      <c r="K684" s="278"/>
      <c r="L684" s="278"/>
      <c r="M684" s="228"/>
      <c r="N684" s="278"/>
      <c r="O684" s="278"/>
      <c r="P684" s="227"/>
      <c r="Q684" s="772"/>
      <c r="R684" s="199"/>
      <c r="S684" s="199"/>
      <c r="T684" s="199"/>
      <c r="U684" s="209"/>
      <c r="V684" s="209"/>
    </row>
    <row r="685" spans="1:22" ht="17.45" customHeight="1">
      <c r="A685" s="1731"/>
      <c r="B685" s="1769"/>
      <c r="C685" s="1769"/>
      <c r="D685" s="304"/>
      <c r="E685" s="260"/>
      <c r="F685" s="200" t="s">
        <v>711</v>
      </c>
      <c r="G685" s="226"/>
      <c r="H685" s="227"/>
      <c r="I685" s="278"/>
      <c r="J685" s="227"/>
      <c r="K685" s="278"/>
      <c r="L685" s="278"/>
      <c r="M685" s="228"/>
      <c r="N685" s="278"/>
      <c r="O685" s="278"/>
      <c r="P685" s="227"/>
      <c r="Q685" s="772"/>
      <c r="R685" s="199"/>
      <c r="S685" s="199"/>
      <c r="T685" s="199"/>
      <c r="U685" s="209"/>
      <c r="V685" s="209"/>
    </row>
    <row r="686" spans="1:22" ht="17.45" customHeight="1">
      <c r="A686" s="1731"/>
      <c r="B686" s="1769"/>
      <c r="C686" s="1769"/>
      <c r="D686" s="304"/>
      <c r="E686" s="260"/>
      <c r="F686" s="200" t="s">
        <v>500</v>
      </c>
      <c r="G686" s="226"/>
      <c r="H686" s="227"/>
      <c r="I686" s="278"/>
      <c r="J686" s="227"/>
      <c r="K686" s="278"/>
      <c r="L686" s="278"/>
      <c r="M686" s="228"/>
      <c r="N686" s="278"/>
      <c r="O686" s="278"/>
      <c r="P686" s="227"/>
      <c r="Q686" s="772"/>
      <c r="R686" s="199"/>
      <c r="S686" s="199"/>
      <c r="T686" s="199"/>
      <c r="U686" s="209"/>
      <c r="V686" s="209"/>
    </row>
    <row r="687" spans="1:22" ht="17.45" customHeight="1">
      <c r="A687" s="1731"/>
      <c r="B687" s="1769"/>
      <c r="C687" s="1769"/>
      <c r="D687" s="304"/>
      <c r="E687" s="260"/>
      <c r="F687" s="1757" t="s">
        <v>710</v>
      </c>
      <c r="G687" s="1758"/>
      <c r="H687" s="227"/>
      <c r="I687" s="278"/>
      <c r="J687" s="227"/>
      <c r="K687" s="278">
        <v>60</v>
      </c>
      <c r="L687" s="278" t="s">
        <v>483</v>
      </c>
      <c r="M687" s="228" t="s">
        <v>68</v>
      </c>
      <c r="N687" s="278">
        <v>4</v>
      </c>
      <c r="O687" s="278" t="s">
        <v>482</v>
      </c>
      <c r="P687" s="227">
        <f>K687*N687</f>
        <v>240</v>
      </c>
      <c r="Q687" s="772"/>
      <c r="R687" s="199"/>
      <c r="S687" s="199"/>
      <c r="T687" s="199"/>
      <c r="U687" s="209"/>
      <c r="V687" s="209"/>
    </row>
    <row r="688" spans="1:22" ht="17.45" customHeight="1">
      <c r="A688" s="1731"/>
      <c r="B688" s="1769"/>
      <c r="C688" s="1769"/>
      <c r="D688" s="304"/>
      <c r="E688" s="260"/>
      <c r="F688" s="767" t="s">
        <v>709</v>
      </c>
      <c r="G688" s="768"/>
      <c r="H688" s="279"/>
      <c r="I688" s="278"/>
      <c r="J688" s="227"/>
      <c r="K688" s="278">
        <v>110</v>
      </c>
      <c r="L688" s="278" t="s">
        <v>483</v>
      </c>
      <c r="M688" s="228" t="s">
        <v>68</v>
      </c>
      <c r="N688" s="278">
        <v>1</v>
      </c>
      <c r="O688" s="278" t="s">
        <v>482</v>
      </c>
      <c r="P688" s="227">
        <f>K688*N688</f>
        <v>110</v>
      </c>
      <c r="Q688" s="772"/>
      <c r="R688" s="199"/>
      <c r="S688" s="199"/>
      <c r="T688" s="199"/>
      <c r="U688" s="209"/>
      <c r="V688" s="209"/>
    </row>
    <row r="689" spans="1:22" ht="17.45" customHeight="1">
      <c r="A689" s="1731"/>
      <c r="B689" s="1769"/>
      <c r="C689" s="1769"/>
      <c r="D689" s="304"/>
      <c r="E689" s="260"/>
      <c r="F689" s="200" t="s">
        <v>708</v>
      </c>
      <c r="G689" s="296"/>
      <c r="H689" s="227"/>
      <c r="I689" s="278"/>
      <c r="J689" s="227"/>
      <c r="K689" s="278">
        <v>2</v>
      </c>
      <c r="L689" s="278" t="s">
        <v>531</v>
      </c>
      <c r="M689" s="228" t="s">
        <v>68</v>
      </c>
      <c r="N689" s="278">
        <v>12</v>
      </c>
      <c r="O689" s="278" t="s">
        <v>506</v>
      </c>
      <c r="P689" s="227">
        <f>K689*N689</f>
        <v>24</v>
      </c>
      <c r="Q689" s="772"/>
      <c r="R689" s="199"/>
      <c r="S689" s="199"/>
      <c r="T689" s="199"/>
      <c r="U689" s="209"/>
      <c r="V689" s="209"/>
    </row>
    <row r="690" spans="1:22" ht="17.45" customHeight="1">
      <c r="A690" s="1731"/>
      <c r="B690" s="1769"/>
      <c r="C690" s="1769"/>
      <c r="D690" s="304"/>
      <c r="E690" s="260"/>
      <c r="F690" s="200" t="s">
        <v>707</v>
      </c>
      <c r="G690" s="296"/>
      <c r="H690" s="227"/>
      <c r="I690" s="278"/>
      <c r="J690" s="227"/>
      <c r="K690" s="278">
        <v>1</v>
      </c>
      <c r="L690" s="278" t="s">
        <v>531</v>
      </c>
      <c r="M690" s="228" t="s">
        <v>68</v>
      </c>
      <c r="N690" s="278">
        <v>12</v>
      </c>
      <c r="O690" s="278" t="s">
        <v>506</v>
      </c>
      <c r="P690" s="227">
        <f>K690*N690</f>
        <v>12</v>
      </c>
      <c r="Q690" s="772"/>
      <c r="R690" s="199"/>
      <c r="S690" s="199"/>
      <c r="T690" s="199"/>
      <c r="U690" s="209"/>
      <c r="V690" s="209"/>
    </row>
    <row r="691" spans="1:22" ht="17.45" customHeight="1">
      <c r="A691" s="1731"/>
      <c r="B691" s="1769"/>
      <c r="C691" s="1769"/>
      <c r="D691" s="304"/>
      <c r="E691" s="260"/>
      <c r="F691" s="200" t="s">
        <v>706</v>
      </c>
      <c r="G691" s="296"/>
      <c r="H691" s="227"/>
      <c r="I691" s="278"/>
      <c r="J691" s="227"/>
      <c r="K691" s="278">
        <v>60</v>
      </c>
      <c r="L691" s="278" t="s">
        <v>483</v>
      </c>
      <c r="M691" s="228" t="s">
        <v>68</v>
      </c>
      <c r="N691" s="278">
        <v>1</v>
      </c>
      <c r="O691" s="278" t="s">
        <v>493</v>
      </c>
      <c r="P691" s="227">
        <f>K691*N691</f>
        <v>60</v>
      </c>
      <c r="Q691" s="772"/>
      <c r="R691" s="199"/>
      <c r="S691" s="199"/>
      <c r="T691" s="199"/>
      <c r="U691" s="209"/>
      <c r="V691" s="209"/>
    </row>
    <row r="692" spans="1:22" ht="17.45" customHeight="1">
      <c r="A692" s="1731"/>
      <c r="B692" s="1865"/>
      <c r="C692" s="1865"/>
      <c r="D692" s="223"/>
      <c r="E692" s="224"/>
      <c r="F692" s="200" t="s">
        <v>505</v>
      </c>
      <c r="G692" s="1758" t="s">
        <v>705</v>
      </c>
      <c r="H692" s="1758"/>
      <c r="I692" s="1758"/>
      <c r="J692" s="1758"/>
      <c r="K692" s="1758"/>
      <c r="L692" s="1758"/>
      <c r="M692" s="1758"/>
      <c r="N692" s="1758"/>
      <c r="O692" s="1758"/>
      <c r="P692" s="227"/>
      <c r="Q692" s="772"/>
      <c r="R692" s="199"/>
      <c r="S692" s="199"/>
      <c r="T692" s="199"/>
      <c r="U692" s="209"/>
      <c r="V692" s="209"/>
    </row>
    <row r="693" spans="1:22" ht="17.45" customHeight="1">
      <c r="A693" s="1731"/>
      <c r="B693" s="1894" t="s">
        <v>704</v>
      </c>
      <c r="C693" s="1894"/>
      <c r="D693" s="826">
        <f>SUM(D694:D705)</f>
        <v>1001</v>
      </c>
      <c r="E693" s="822">
        <f>SUM(E694:E705)</f>
        <v>0</v>
      </c>
      <c r="F693" s="1792"/>
      <c r="G693" s="1793"/>
      <c r="H693" s="1793"/>
      <c r="I693" s="1793"/>
      <c r="J693" s="1793"/>
      <c r="K693" s="1793"/>
      <c r="L693" s="1793"/>
      <c r="M693" s="1793"/>
      <c r="N693" s="1793"/>
      <c r="O693" s="1793"/>
      <c r="P693" s="833"/>
      <c r="Q693" s="823"/>
      <c r="R693" s="199"/>
      <c r="S693" s="199"/>
      <c r="T693" s="199"/>
      <c r="U693" s="209"/>
      <c r="V693" s="209"/>
    </row>
    <row r="694" spans="1:22" s="81" customFormat="1" ht="17.45" customHeight="1">
      <c r="A694" s="1731"/>
      <c r="B694" s="1873" t="s">
        <v>703</v>
      </c>
      <c r="C694" s="1874"/>
      <c r="D694" s="230">
        <f>SUM(P697:P703)</f>
        <v>1001</v>
      </c>
      <c r="E694" s="231">
        <v>0</v>
      </c>
      <c r="F694" s="1790" t="s">
        <v>702</v>
      </c>
      <c r="G694" s="1791"/>
      <c r="H694" s="1791"/>
      <c r="I694" s="234"/>
      <c r="J694" s="236"/>
      <c r="K694" s="234"/>
      <c r="L694" s="234"/>
      <c r="M694" s="235"/>
      <c r="N694" s="234"/>
      <c r="O694" s="234"/>
      <c r="P694" s="236"/>
      <c r="Q694" s="772"/>
      <c r="R694" s="199"/>
      <c r="S694" s="199"/>
      <c r="T694" s="199"/>
      <c r="U694" s="209"/>
      <c r="V694" s="209"/>
    </row>
    <row r="695" spans="1:22" ht="17.45" customHeight="1">
      <c r="A695" s="1731"/>
      <c r="B695" s="1875"/>
      <c r="C695" s="1876"/>
      <c r="D695" s="223"/>
      <c r="E695" s="224"/>
      <c r="F695" s="1757" t="s">
        <v>701</v>
      </c>
      <c r="G695" s="1758"/>
      <c r="H695" s="1758"/>
      <c r="I695" s="278"/>
      <c r="J695" s="227"/>
      <c r="K695" s="278"/>
      <c r="L695" s="278"/>
      <c r="M695" s="228"/>
      <c r="N695" s="278"/>
      <c r="O695" s="278"/>
      <c r="P695" s="227"/>
      <c r="Q695" s="834"/>
      <c r="R695" s="214"/>
      <c r="S695" s="214"/>
      <c r="T695" s="214"/>
      <c r="U695" s="213"/>
      <c r="V695" s="213"/>
    </row>
    <row r="696" spans="1:22" ht="17.45" customHeight="1">
      <c r="A696" s="1731"/>
      <c r="B696" s="1875"/>
      <c r="C696" s="1876"/>
      <c r="D696" s="239"/>
      <c r="E696" s="224"/>
      <c r="F696" s="200" t="s">
        <v>500</v>
      </c>
      <c r="G696" s="226"/>
      <c r="H696" s="227"/>
      <c r="I696" s="278"/>
      <c r="J696" s="227"/>
      <c r="K696" s="278"/>
      <c r="L696" s="278"/>
      <c r="M696" s="228"/>
      <c r="N696" s="278"/>
      <c r="O696" s="278"/>
      <c r="P696" s="227"/>
      <c r="Q696" s="772"/>
      <c r="R696" s="199"/>
      <c r="S696" s="199"/>
      <c r="T696" s="199"/>
      <c r="U696" s="209"/>
      <c r="V696" s="209"/>
    </row>
    <row r="697" spans="1:22" ht="17.45" customHeight="1">
      <c r="A697" s="1731"/>
      <c r="B697" s="1875"/>
      <c r="C697" s="1876"/>
      <c r="D697" s="239"/>
      <c r="E697" s="224"/>
      <c r="F697" s="200" t="s">
        <v>700</v>
      </c>
      <c r="G697" s="226"/>
      <c r="H697" s="227"/>
      <c r="I697" s="278"/>
      <c r="J697" s="227"/>
      <c r="K697" s="227">
        <v>50</v>
      </c>
      <c r="L697" s="278" t="s">
        <v>483</v>
      </c>
      <c r="M697" s="227" t="s">
        <v>68</v>
      </c>
      <c r="N697" s="278">
        <v>1</v>
      </c>
      <c r="O697" s="278" t="s">
        <v>482</v>
      </c>
      <c r="P697" s="227">
        <f t="shared" ref="P697:P703" si="21">K697*N697</f>
        <v>50</v>
      </c>
      <c r="Q697" s="772"/>
      <c r="R697" s="199"/>
      <c r="S697" s="199"/>
      <c r="T697" s="199"/>
      <c r="U697" s="209"/>
      <c r="V697" s="209"/>
    </row>
    <row r="698" spans="1:22" ht="17.45" customHeight="1">
      <c r="A698" s="1731"/>
      <c r="B698" s="1875"/>
      <c r="C698" s="1876"/>
      <c r="D698" s="239"/>
      <c r="E698" s="224"/>
      <c r="F698" s="200" t="s">
        <v>699</v>
      </c>
      <c r="G698" s="226"/>
      <c r="H698" s="227"/>
      <c r="I698" s="278"/>
      <c r="J698" s="227"/>
      <c r="K698" s="227">
        <v>40</v>
      </c>
      <c r="L698" s="278" t="s">
        <v>483</v>
      </c>
      <c r="M698" s="227" t="s">
        <v>68</v>
      </c>
      <c r="N698" s="278">
        <v>1</v>
      </c>
      <c r="O698" s="278" t="s">
        <v>482</v>
      </c>
      <c r="P698" s="227">
        <f t="shared" si="21"/>
        <v>40</v>
      </c>
      <c r="Q698" s="772"/>
      <c r="R698" s="199"/>
      <c r="S698" s="199"/>
      <c r="T698" s="199"/>
      <c r="U698" s="209"/>
      <c r="V698" s="209"/>
    </row>
    <row r="699" spans="1:22" ht="17.45" customHeight="1">
      <c r="A699" s="1731"/>
      <c r="B699" s="1875"/>
      <c r="C699" s="1876"/>
      <c r="D699" s="223"/>
      <c r="E699" s="224"/>
      <c r="F699" s="200" t="s">
        <v>698</v>
      </c>
      <c r="G699" s="226"/>
      <c r="H699" s="227"/>
      <c r="I699" s="278"/>
      <c r="J699" s="227"/>
      <c r="K699" s="227">
        <v>40</v>
      </c>
      <c r="L699" s="278" t="s">
        <v>483</v>
      </c>
      <c r="M699" s="227" t="s">
        <v>68</v>
      </c>
      <c r="N699" s="278">
        <v>1</v>
      </c>
      <c r="O699" s="278" t="s">
        <v>482</v>
      </c>
      <c r="P699" s="227">
        <f t="shared" si="21"/>
        <v>40</v>
      </c>
      <c r="Q699" s="772"/>
      <c r="R699" s="199"/>
      <c r="S699" s="199"/>
      <c r="T699" s="199"/>
      <c r="U699" s="209"/>
      <c r="V699" s="209"/>
    </row>
    <row r="700" spans="1:22" ht="17.45" customHeight="1">
      <c r="A700" s="1731"/>
      <c r="B700" s="1875"/>
      <c r="C700" s="1876"/>
      <c r="D700" s="223"/>
      <c r="E700" s="224"/>
      <c r="F700" s="200" t="s">
        <v>697</v>
      </c>
      <c r="G700" s="226"/>
      <c r="H700" s="227"/>
      <c r="I700" s="278"/>
      <c r="J700" s="227"/>
      <c r="K700" s="227">
        <v>50</v>
      </c>
      <c r="L700" s="278" t="s">
        <v>483</v>
      </c>
      <c r="M700" s="227" t="s">
        <v>68</v>
      </c>
      <c r="N700" s="278">
        <v>1</v>
      </c>
      <c r="O700" s="278" t="s">
        <v>482</v>
      </c>
      <c r="P700" s="227">
        <f t="shared" si="21"/>
        <v>50</v>
      </c>
      <c r="Q700" s="772"/>
      <c r="R700" s="199"/>
      <c r="S700" s="199"/>
      <c r="T700" s="199"/>
      <c r="U700" s="209"/>
      <c r="V700" s="209"/>
    </row>
    <row r="701" spans="1:22" ht="17.45" customHeight="1">
      <c r="A701" s="1731"/>
      <c r="B701" s="1875"/>
      <c r="C701" s="1876"/>
      <c r="D701" s="223"/>
      <c r="E701" s="224"/>
      <c r="F701" s="200" t="s">
        <v>696</v>
      </c>
      <c r="G701" s="226"/>
      <c r="H701" s="227"/>
      <c r="I701" s="278"/>
      <c r="J701" s="227"/>
      <c r="K701" s="227">
        <v>250</v>
      </c>
      <c r="L701" s="278" t="s">
        <v>483</v>
      </c>
      <c r="M701" s="227" t="s">
        <v>68</v>
      </c>
      <c r="N701" s="278">
        <v>2</v>
      </c>
      <c r="O701" s="278" t="s">
        <v>482</v>
      </c>
      <c r="P701" s="227">
        <f t="shared" si="21"/>
        <v>500</v>
      </c>
      <c r="Q701" s="772"/>
      <c r="R701" s="199"/>
      <c r="S701" s="199"/>
      <c r="T701" s="199"/>
      <c r="U701" s="209"/>
      <c r="V701" s="209"/>
    </row>
    <row r="702" spans="1:22" ht="17.45" customHeight="1">
      <c r="A702" s="1731"/>
      <c r="B702" s="1875"/>
      <c r="C702" s="1876"/>
      <c r="D702" s="223"/>
      <c r="E702" s="224"/>
      <c r="F702" s="200" t="s">
        <v>695</v>
      </c>
      <c r="G702" s="226"/>
      <c r="H702" s="227"/>
      <c r="I702" s="278"/>
      <c r="J702" s="227"/>
      <c r="K702" s="227">
        <v>150</v>
      </c>
      <c r="L702" s="278" t="s">
        <v>483</v>
      </c>
      <c r="M702" s="227" t="s">
        <v>68</v>
      </c>
      <c r="N702" s="278">
        <v>2</v>
      </c>
      <c r="O702" s="278" t="s">
        <v>482</v>
      </c>
      <c r="P702" s="227">
        <f t="shared" si="21"/>
        <v>300</v>
      </c>
      <c r="Q702" s="772"/>
      <c r="R702" s="199"/>
      <c r="S702" s="199"/>
      <c r="T702" s="199"/>
      <c r="U702" s="209"/>
      <c r="V702" s="209"/>
    </row>
    <row r="703" spans="1:22" ht="17.45" customHeight="1">
      <c r="A703" s="1731"/>
      <c r="B703" s="1875"/>
      <c r="C703" s="1876"/>
      <c r="D703" s="223"/>
      <c r="E703" s="224"/>
      <c r="F703" s="200" t="s">
        <v>694</v>
      </c>
      <c r="G703" s="226"/>
      <c r="H703" s="227"/>
      <c r="I703" s="278"/>
      <c r="J703" s="227"/>
      <c r="K703" s="227">
        <v>7</v>
      </c>
      <c r="L703" s="278" t="s">
        <v>483</v>
      </c>
      <c r="M703" s="227" t="s">
        <v>68</v>
      </c>
      <c r="N703" s="278">
        <v>3</v>
      </c>
      <c r="O703" s="278" t="s">
        <v>482</v>
      </c>
      <c r="P703" s="227">
        <f t="shared" si="21"/>
        <v>21</v>
      </c>
      <c r="Q703" s="772"/>
      <c r="R703" s="199"/>
      <c r="S703" s="199"/>
      <c r="T703" s="199"/>
      <c r="U703" s="209"/>
      <c r="V703" s="209"/>
    </row>
    <row r="704" spans="1:22" ht="17.45" customHeight="1">
      <c r="A704" s="1731"/>
      <c r="B704" s="1875"/>
      <c r="C704" s="1876"/>
      <c r="D704" s="223"/>
      <c r="E704" s="224"/>
      <c r="F704" s="200" t="s">
        <v>505</v>
      </c>
      <c r="G704" s="1759" t="s">
        <v>693</v>
      </c>
      <c r="H704" s="1759"/>
      <c r="I704" s="1759"/>
      <c r="J704" s="1759"/>
      <c r="K704" s="1759"/>
      <c r="L704" s="1759"/>
      <c r="M704" s="1759"/>
      <c r="N704" s="1759"/>
      <c r="O704" s="1759"/>
      <c r="P704" s="1759"/>
      <c r="Q704" s="772"/>
      <c r="R704" s="199"/>
      <c r="S704" s="199"/>
      <c r="T704" s="199"/>
      <c r="U704" s="209"/>
      <c r="V704" s="209"/>
    </row>
    <row r="705" spans="1:22" s="80" customFormat="1" ht="17.45" customHeight="1">
      <c r="A705" s="1732"/>
      <c r="B705" s="1877"/>
      <c r="C705" s="1878"/>
      <c r="D705" s="250"/>
      <c r="E705" s="241"/>
      <c r="F705" s="242"/>
      <c r="G705" s="1798"/>
      <c r="H705" s="1798"/>
      <c r="I705" s="1798"/>
      <c r="J705" s="1798"/>
      <c r="K705" s="1798"/>
      <c r="L705" s="1798"/>
      <c r="M705" s="1798"/>
      <c r="N705" s="1798"/>
      <c r="O705" s="1798"/>
      <c r="P705" s="1798"/>
      <c r="Q705" s="773"/>
      <c r="R705" s="199"/>
      <c r="S705" s="199"/>
      <c r="T705" s="199"/>
      <c r="U705" s="209"/>
      <c r="V705" s="209"/>
    </row>
    <row r="706" spans="1:22" ht="17.45" customHeight="1">
      <c r="A706" s="1809" t="s">
        <v>462</v>
      </c>
      <c r="B706" s="1810"/>
      <c r="C706" s="1811"/>
      <c r="D706" s="398">
        <f>SUM(D707+D736+D758)</f>
        <v>1194</v>
      </c>
      <c r="E706" s="398">
        <f>SUM(E707+E736+E758)+1</f>
        <v>17866.900000000001</v>
      </c>
      <c r="F706" s="779"/>
      <c r="G706" s="779"/>
      <c r="H706" s="779"/>
      <c r="I706" s="779"/>
      <c r="J706" s="779"/>
      <c r="K706" s="779"/>
      <c r="L706" s="779"/>
      <c r="M706" s="779"/>
      <c r="N706" s="779"/>
      <c r="O706" s="779"/>
      <c r="P706" s="343"/>
      <c r="Q706" s="344"/>
      <c r="R706" s="216"/>
      <c r="S706" s="216"/>
      <c r="T706" s="216"/>
      <c r="U706" s="215"/>
      <c r="V706" s="215"/>
    </row>
    <row r="707" spans="1:22" ht="17.45" customHeight="1">
      <c r="A707" s="1753" t="s">
        <v>692</v>
      </c>
      <c r="B707" s="1867" t="s">
        <v>656</v>
      </c>
      <c r="C707" s="1868"/>
      <c r="D707" s="309">
        <f>SUM(D708:D735)</f>
        <v>144</v>
      </c>
      <c r="E707" s="310">
        <f>SUM(E708:E735)</f>
        <v>400</v>
      </c>
      <c r="F707" s="1869"/>
      <c r="G707" s="1870"/>
      <c r="H707" s="1870"/>
      <c r="I707" s="1870"/>
      <c r="J707" s="1870"/>
      <c r="K707" s="1870"/>
      <c r="L707" s="1870"/>
      <c r="M707" s="1870"/>
      <c r="N707" s="1870"/>
      <c r="O707" s="1870"/>
      <c r="P707" s="835"/>
      <c r="Q707" s="792"/>
      <c r="R707" s="199"/>
      <c r="S707" s="199"/>
      <c r="T707" s="199"/>
      <c r="U707" s="209"/>
      <c r="V707" s="209"/>
    </row>
    <row r="708" spans="1:22" ht="17.45" customHeight="1">
      <c r="A708" s="1731"/>
      <c r="B708" s="1889" t="s">
        <v>691</v>
      </c>
      <c r="C708" s="1890"/>
      <c r="D708" s="223">
        <f>SUM(P711:P715)</f>
        <v>40</v>
      </c>
      <c r="E708" s="260"/>
      <c r="F708" s="1790" t="s">
        <v>690</v>
      </c>
      <c r="G708" s="1791"/>
      <c r="H708" s="1791"/>
      <c r="I708" s="278"/>
      <c r="J708" s="227"/>
      <c r="K708" s="278"/>
      <c r="L708" s="278"/>
      <c r="M708" s="228"/>
      <c r="N708" s="278"/>
      <c r="O708" s="278"/>
      <c r="P708" s="227"/>
      <c r="Q708" s="772"/>
      <c r="R708" s="199"/>
      <c r="S708" s="199"/>
      <c r="T708" s="199"/>
      <c r="U708" s="209"/>
      <c r="V708" s="209"/>
    </row>
    <row r="709" spans="1:22" ht="17.45" customHeight="1">
      <c r="A709" s="1731"/>
      <c r="B709" s="1891"/>
      <c r="C709" s="1892"/>
      <c r="D709" s="223"/>
      <c r="E709" s="224"/>
      <c r="F709" s="200" t="s">
        <v>689</v>
      </c>
      <c r="G709" s="226"/>
      <c r="H709" s="227"/>
      <c r="I709" s="278"/>
      <c r="J709" s="227"/>
      <c r="K709" s="278"/>
      <c r="L709" s="278"/>
      <c r="M709" s="228"/>
      <c r="N709" s="278"/>
      <c r="O709" s="278"/>
      <c r="P709" s="227"/>
      <c r="Q709" s="772"/>
      <c r="R709" s="199"/>
      <c r="S709" s="199"/>
      <c r="T709" s="199"/>
      <c r="U709" s="209"/>
      <c r="V709" s="209"/>
    </row>
    <row r="710" spans="1:22" ht="17.45" customHeight="1">
      <c r="A710" s="1731"/>
      <c r="B710" s="1891"/>
      <c r="C710" s="1892"/>
      <c r="D710" s="223"/>
      <c r="E710" s="224"/>
      <c r="F710" s="200" t="s">
        <v>500</v>
      </c>
      <c r="G710" s="226"/>
      <c r="H710" s="227"/>
      <c r="I710" s="278"/>
      <c r="J710" s="227"/>
      <c r="K710" s="278"/>
      <c r="L710" s="278"/>
      <c r="M710" s="228"/>
      <c r="N710" s="278"/>
      <c r="O710" s="278"/>
      <c r="P710" s="227"/>
      <c r="Q710" s="772"/>
      <c r="R710" s="199"/>
      <c r="S710" s="199"/>
      <c r="T710" s="199"/>
      <c r="U710" s="209"/>
      <c r="V710" s="209"/>
    </row>
    <row r="711" spans="1:22" ht="17.45" customHeight="1">
      <c r="A711" s="1731"/>
      <c r="B711" s="1891"/>
      <c r="C711" s="1892"/>
      <c r="D711" s="223"/>
      <c r="E711" s="224"/>
      <c r="F711" s="1757" t="s">
        <v>688</v>
      </c>
      <c r="G711" s="1758"/>
      <c r="H711" s="227"/>
      <c r="I711" s="278"/>
      <c r="J711" s="227"/>
      <c r="K711" s="278">
        <v>12</v>
      </c>
      <c r="L711" s="278" t="s">
        <v>531</v>
      </c>
      <c r="M711" s="228" t="s">
        <v>68</v>
      </c>
      <c r="N711" s="278">
        <v>1</v>
      </c>
      <c r="O711" s="278" t="s">
        <v>482</v>
      </c>
      <c r="P711" s="227">
        <f>K711*N711</f>
        <v>12</v>
      </c>
      <c r="Q711" s="772"/>
      <c r="R711" s="199"/>
      <c r="S711" s="199"/>
      <c r="T711" s="199"/>
      <c r="U711" s="209"/>
      <c r="V711" s="209"/>
    </row>
    <row r="712" spans="1:22" ht="17.45" customHeight="1">
      <c r="A712" s="1731"/>
      <c r="B712" s="1891"/>
      <c r="C712" s="1892"/>
      <c r="D712" s="223"/>
      <c r="E712" s="224"/>
      <c r="F712" s="200" t="s">
        <v>687</v>
      </c>
      <c r="G712" s="226"/>
      <c r="H712" s="227"/>
      <c r="I712" s="278"/>
      <c r="J712" s="227"/>
      <c r="K712" s="278"/>
      <c r="L712" s="278"/>
      <c r="M712" s="228"/>
      <c r="N712" s="278">
        <v>2</v>
      </c>
      <c r="O712" s="278" t="s">
        <v>482</v>
      </c>
      <c r="P712" s="227">
        <f>N712</f>
        <v>2</v>
      </c>
      <c r="Q712" s="772"/>
      <c r="R712" s="199"/>
      <c r="S712" s="199"/>
      <c r="T712" s="199"/>
      <c r="U712" s="209"/>
      <c r="V712" s="209"/>
    </row>
    <row r="713" spans="1:22" ht="17.45" customHeight="1">
      <c r="A713" s="1731"/>
      <c r="B713" s="1891"/>
      <c r="C713" s="1892"/>
      <c r="D713" s="223"/>
      <c r="E713" s="224"/>
      <c r="F713" s="200" t="s">
        <v>686</v>
      </c>
      <c r="G713" s="226"/>
      <c r="H713" s="227"/>
      <c r="I713" s="278"/>
      <c r="J713" s="227"/>
      <c r="K713" s="278">
        <v>12</v>
      </c>
      <c r="L713" s="278" t="s">
        <v>483</v>
      </c>
      <c r="M713" s="228" t="s">
        <v>68</v>
      </c>
      <c r="N713" s="278">
        <v>1</v>
      </c>
      <c r="O713" s="278" t="s">
        <v>482</v>
      </c>
      <c r="P713" s="227">
        <f>K713*N713</f>
        <v>12</v>
      </c>
      <c r="Q713" s="772"/>
      <c r="R713" s="199"/>
      <c r="S713" s="199"/>
      <c r="T713" s="199"/>
      <c r="U713" s="209"/>
      <c r="V713" s="209"/>
    </row>
    <row r="714" spans="1:22" ht="17.45" customHeight="1">
      <c r="A714" s="1731"/>
      <c r="B714" s="1891"/>
      <c r="C714" s="1892"/>
      <c r="D714" s="223"/>
      <c r="E714" s="224">
        <v>300</v>
      </c>
      <c r="F714" s="200" t="s">
        <v>685</v>
      </c>
      <c r="G714" s="226"/>
      <c r="H714" s="227"/>
      <c r="I714" s="278"/>
      <c r="J714" s="227"/>
      <c r="K714" s="278">
        <v>2</v>
      </c>
      <c r="L714" s="278" t="s">
        <v>483</v>
      </c>
      <c r="M714" s="228" t="s">
        <v>68</v>
      </c>
      <c r="N714" s="278">
        <v>1</v>
      </c>
      <c r="O714" s="278" t="s">
        <v>482</v>
      </c>
      <c r="P714" s="227">
        <f>K714*N714</f>
        <v>2</v>
      </c>
      <c r="Q714" s="772"/>
      <c r="R714" s="199"/>
      <c r="S714" s="199"/>
      <c r="T714" s="199">
        <v>300</v>
      </c>
      <c r="U714" s="209"/>
      <c r="V714" s="209"/>
    </row>
    <row r="715" spans="1:22" ht="17.45" customHeight="1">
      <c r="A715" s="1731"/>
      <c r="B715" s="1891"/>
      <c r="C715" s="1892"/>
      <c r="D715" s="223"/>
      <c r="E715" s="224"/>
      <c r="F715" s="200" t="s">
        <v>684</v>
      </c>
      <c r="G715" s="226"/>
      <c r="H715" s="227"/>
      <c r="I715" s="278"/>
      <c r="J715" s="227"/>
      <c r="K715" s="278">
        <v>3</v>
      </c>
      <c r="L715" s="278" t="s">
        <v>483</v>
      </c>
      <c r="M715" s="228" t="s">
        <v>68</v>
      </c>
      <c r="N715" s="278">
        <v>4</v>
      </c>
      <c r="O715" s="278" t="s">
        <v>482</v>
      </c>
      <c r="P715" s="227">
        <f>K715*N715</f>
        <v>12</v>
      </c>
      <c r="Q715" s="772"/>
      <c r="R715" s="199"/>
      <c r="S715" s="199"/>
      <c r="T715" s="199"/>
      <c r="U715" s="209"/>
      <c r="V715" s="209"/>
    </row>
    <row r="716" spans="1:22" ht="17.45" customHeight="1">
      <c r="A716" s="1731"/>
      <c r="B716" s="1891"/>
      <c r="C716" s="1892"/>
      <c r="D716" s="223">
        <f>SUM(P719:P720)</f>
        <v>14</v>
      </c>
      <c r="E716" s="224">
        <v>0</v>
      </c>
      <c r="F716" s="1848" t="s">
        <v>683</v>
      </c>
      <c r="G716" s="1849"/>
      <c r="H716" s="1849"/>
      <c r="I716" s="278"/>
      <c r="J716" s="227"/>
      <c r="K716" s="278"/>
      <c r="L716" s="278"/>
      <c r="M716" s="228"/>
      <c r="N716" s="278"/>
      <c r="O716" s="278"/>
      <c r="P716" s="261"/>
      <c r="Q716" s="772"/>
      <c r="R716" s="199"/>
      <c r="S716" s="199"/>
      <c r="T716" s="199"/>
      <c r="U716" s="209"/>
      <c r="V716" s="209"/>
    </row>
    <row r="717" spans="1:22" ht="17.45" customHeight="1">
      <c r="A717" s="1731"/>
      <c r="B717" s="1891"/>
      <c r="C717" s="1892"/>
      <c r="D717" s="223"/>
      <c r="E717" s="224"/>
      <c r="F717" s="200" t="s">
        <v>174</v>
      </c>
      <c r="G717" s="226"/>
      <c r="H717" s="227"/>
      <c r="I717" s="278"/>
      <c r="J717" s="227"/>
      <c r="K717" s="278"/>
      <c r="L717" s="278"/>
      <c r="M717" s="228"/>
      <c r="N717" s="278"/>
      <c r="O717" s="278"/>
      <c r="P717" s="261"/>
      <c r="Q717" s="772"/>
      <c r="R717" s="199"/>
      <c r="S717" s="199"/>
      <c r="T717" s="199"/>
      <c r="U717" s="209"/>
      <c r="V717" s="209"/>
    </row>
    <row r="718" spans="1:22" ht="17.45" customHeight="1">
      <c r="A718" s="1731"/>
      <c r="B718" s="1891"/>
      <c r="C718" s="1892"/>
      <c r="D718" s="223"/>
      <c r="E718" s="224"/>
      <c r="F718" s="200" t="s">
        <v>500</v>
      </c>
      <c r="G718" s="226"/>
      <c r="H718" s="227"/>
      <c r="I718" s="278"/>
      <c r="J718" s="227"/>
      <c r="K718" s="278"/>
      <c r="L718" s="278"/>
      <c r="M718" s="228"/>
      <c r="N718" s="278"/>
      <c r="O718" s="278"/>
      <c r="P718" s="261"/>
      <c r="Q718" s="772"/>
      <c r="R718" s="199"/>
      <c r="S718" s="199"/>
      <c r="T718" s="199"/>
      <c r="U718" s="209"/>
      <c r="V718" s="209"/>
    </row>
    <row r="719" spans="1:22" ht="17.45" customHeight="1">
      <c r="A719" s="1731"/>
      <c r="B719" s="1891"/>
      <c r="C719" s="1892"/>
      <c r="D719" s="223"/>
      <c r="E719" s="224"/>
      <c r="F719" s="200" t="s">
        <v>682</v>
      </c>
      <c r="G719" s="226"/>
      <c r="H719" s="227"/>
      <c r="I719" s="278"/>
      <c r="J719" s="227"/>
      <c r="K719" s="278">
        <v>12</v>
      </c>
      <c r="L719" s="278" t="s">
        <v>681</v>
      </c>
      <c r="M719" s="228" t="s">
        <v>660</v>
      </c>
      <c r="N719" s="278">
        <v>1</v>
      </c>
      <c r="O719" s="278" t="s">
        <v>482</v>
      </c>
      <c r="P719" s="261">
        <f>K719*N719</f>
        <v>12</v>
      </c>
      <c r="Q719" s="772"/>
      <c r="R719" s="199"/>
      <c r="S719" s="199"/>
      <c r="T719" s="199"/>
      <c r="U719" s="209"/>
      <c r="V719" s="209"/>
    </row>
    <row r="720" spans="1:22" ht="17.45" customHeight="1">
      <c r="A720" s="1731"/>
      <c r="B720" s="1891"/>
      <c r="C720" s="1892"/>
      <c r="D720" s="223"/>
      <c r="E720" s="224"/>
      <c r="F720" s="200" t="s">
        <v>680</v>
      </c>
      <c r="G720" s="226"/>
      <c r="H720" s="227"/>
      <c r="I720" s="278"/>
      <c r="J720" s="227"/>
      <c r="K720" s="278"/>
      <c r="L720" s="278"/>
      <c r="M720" s="228"/>
      <c r="N720" s="278">
        <v>2</v>
      </c>
      <c r="O720" s="278" t="s">
        <v>482</v>
      </c>
      <c r="P720" s="261">
        <f>N720</f>
        <v>2</v>
      </c>
      <c r="Q720" s="772"/>
      <c r="R720" s="199"/>
      <c r="S720" s="199"/>
      <c r="T720" s="199"/>
      <c r="U720" s="209"/>
      <c r="V720" s="209"/>
    </row>
    <row r="721" spans="1:22" ht="17.45" customHeight="1">
      <c r="A721" s="1731"/>
      <c r="B721" s="1891"/>
      <c r="C721" s="1892"/>
      <c r="D721" s="223">
        <f>SUM(P724:P728)</f>
        <v>22</v>
      </c>
      <c r="E721" s="224">
        <v>0</v>
      </c>
      <c r="F721" s="1848" t="s">
        <v>679</v>
      </c>
      <c r="G721" s="1849"/>
      <c r="H721" s="1849"/>
      <c r="I721" s="278"/>
      <c r="J721" s="227"/>
      <c r="K721" s="278"/>
      <c r="L721" s="278"/>
      <c r="M721" s="228"/>
      <c r="N721" s="278"/>
      <c r="O721" s="278"/>
      <c r="P721" s="261"/>
      <c r="Q721" s="772"/>
      <c r="R721" s="199"/>
      <c r="S721" s="199"/>
      <c r="T721" s="199"/>
      <c r="U721" s="209"/>
      <c r="V721" s="209"/>
    </row>
    <row r="722" spans="1:22" ht="17.45" customHeight="1">
      <c r="A722" s="1731"/>
      <c r="B722" s="1891"/>
      <c r="C722" s="1892"/>
      <c r="D722" s="223"/>
      <c r="E722" s="224"/>
      <c r="F722" s="200" t="s">
        <v>174</v>
      </c>
      <c r="G722" s="226"/>
      <c r="H722" s="227"/>
      <c r="I722" s="278"/>
      <c r="J722" s="227"/>
      <c r="K722" s="278"/>
      <c r="L722" s="278"/>
      <c r="M722" s="228"/>
      <c r="N722" s="278"/>
      <c r="O722" s="278"/>
      <c r="P722" s="261"/>
      <c r="Q722" s="772"/>
      <c r="R722" s="199"/>
      <c r="S722" s="199"/>
      <c r="T722" s="199"/>
      <c r="U722" s="209"/>
      <c r="V722" s="209"/>
    </row>
    <row r="723" spans="1:22" ht="17.45" customHeight="1">
      <c r="A723" s="1731"/>
      <c r="B723" s="1891"/>
      <c r="C723" s="1892"/>
      <c r="D723" s="223"/>
      <c r="E723" s="224"/>
      <c r="F723" s="200" t="s">
        <v>500</v>
      </c>
      <c r="G723" s="226"/>
      <c r="H723" s="227"/>
      <c r="I723" s="278"/>
      <c r="J723" s="227"/>
      <c r="K723" s="278"/>
      <c r="L723" s="278"/>
      <c r="M723" s="228"/>
      <c r="N723" s="278"/>
      <c r="O723" s="278"/>
      <c r="P723" s="261"/>
      <c r="Q723" s="772"/>
      <c r="R723" s="199"/>
      <c r="S723" s="199"/>
      <c r="T723" s="199"/>
      <c r="U723" s="209"/>
      <c r="V723" s="209"/>
    </row>
    <row r="724" spans="1:22" ht="17.45" customHeight="1">
      <c r="A724" s="1731"/>
      <c r="B724" s="1891"/>
      <c r="C724" s="1892"/>
      <c r="D724" s="223"/>
      <c r="E724" s="224"/>
      <c r="F724" s="200" t="s">
        <v>678</v>
      </c>
      <c r="G724" s="226"/>
      <c r="H724" s="227"/>
      <c r="I724" s="278"/>
      <c r="J724" s="227"/>
      <c r="K724" s="278"/>
      <c r="L724" s="278"/>
      <c r="M724" s="228"/>
      <c r="N724" s="278">
        <v>3</v>
      </c>
      <c r="O724" s="278" t="s">
        <v>482</v>
      </c>
      <c r="P724" s="261">
        <f>N724</f>
        <v>3</v>
      </c>
      <c r="Q724" s="772"/>
      <c r="R724" s="199"/>
      <c r="S724" s="199"/>
      <c r="T724" s="199"/>
      <c r="U724" s="209"/>
      <c r="V724" s="209"/>
    </row>
    <row r="725" spans="1:22" ht="17.45" customHeight="1">
      <c r="A725" s="1731"/>
      <c r="B725" s="1891"/>
      <c r="C725" s="1892"/>
      <c r="D725" s="223"/>
      <c r="E725" s="224"/>
      <c r="F725" s="200" t="s">
        <v>677</v>
      </c>
      <c r="G725" s="226"/>
      <c r="H725" s="227"/>
      <c r="I725" s="278"/>
      <c r="J725" s="227"/>
      <c r="K725" s="278">
        <v>1</v>
      </c>
      <c r="L725" s="278" t="s">
        <v>531</v>
      </c>
      <c r="M725" s="228" t="s">
        <v>660</v>
      </c>
      <c r="N725" s="278">
        <v>12</v>
      </c>
      <c r="O725" s="278" t="s">
        <v>506</v>
      </c>
      <c r="P725" s="261">
        <f>K725*N725</f>
        <v>12</v>
      </c>
      <c r="Q725" s="772"/>
      <c r="R725" s="199"/>
      <c r="S725" s="199"/>
      <c r="T725" s="199"/>
      <c r="U725" s="209"/>
      <c r="V725" s="209"/>
    </row>
    <row r="726" spans="1:22" ht="17.45" customHeight="1">
      <c r="A726" s="1731"/>
      <c r="B726" s="1891"/>
      <c r="C726" s="1892"/>
      <c r="D726" s="223"/>
      <c r="E726" s="224"/>
      <c r="F726" s="200" t="s">
        <v>676</v>
      </c>
      <c r="G726" s="226"/>
      <c r="H726" s="227"/>
      <c r="I726" s="278"/>
      <c r="J726" s="227"/>
      <c r="K726" s="278">
        <v>1</v>
      </c>
      <c r="L726" s="278" t="s">
        <v>531</v>
      </c>
      <c r="M726" s="228" t="s">
        <v>660</v>
      </c>
      <c r="N726" s="278">
        <v>4</v>
      </c>
      <c r="O726" s="278" t="s">
        <v>506</v>
      </c>
      <c r="P726" s="261">
        <f>K726*N726</f>
        <v>4</v>
      </c>
      <c r="Q726" s="772"/>
      <c r="R726" s="199"/>
      <c r="S726" s="199"/>
      <c r="T726" s="199"/>
      <c r="U726" s="209"/>
      <c r="V726" s="209"/>
    </row>
    <row r="727" spans="1:22" ht="17.45" customHeight="1">
      <c r="A727" s="1731"/>
      <c r="B727" s="1891"/>
      <c r="C727" s="1892"/>
      <c r="D727" s="223"/>
      <c r="E727" s="224"/>
      <c r="F727" s="200" t="s">
        <v>675</v>
      </c>
      <c r="G727" s="226"/>
      <c r="H727" s="227"/>
      <c r="I727" s="278"/>
      <c r="J727" s="227"/>
      <c r="K727" s="278"/>
      <c r="L727" s="278"/>
      <c r="M727" s="228"/>
      <c r="N727" s="278">
        <v>1</v>
      </c>
      <c r="O727" s="278" t="s">
        <v>482</v>
      </c>
      <c r="P727" s="261">
        <f>N727</f>
        <v>1</v>
      </c>
      <c r="Q727" s="772"/>
      <c r="R727" s="199"/>
      <c r="S727" s="199"/>
      <c r="T727" s="199"/>
      <c r="U727" s="209"/>
      <c r="V727" s="209"/>
    </row>
    <row r="728" spans="1:22" ht="17.45" customHeight="1">
      <c r="A728" s="1731"/>
      <c r="B728" s="1891"/>
      <c r="C728" s="1892"/>
      <c r="D728" s="223"/>
      <c r="E728" s="224"/>
      <c r="F728" s="200" t="s">
        <v>674</v>
      </c>
      <c r="G728" s="226"/>
      <c r="H728" s="227"/>
      <c r="I728" s="278"/>
      <c r="J728" s="227"/>
      <c r="K728" s="278"/>
      <c r="L728" s="278"/>
      <c r="M728" s="228"/>
      <c r="N728" s="278">
        <v>2</v>
      </c>
      <c r="O728" s="278" t="s">
        <v>482</v>
      </c>
      <c r="P728" s="261">
        <f>N728</f>
        <v>2</v>
      </c>
      <c r="Q728" s="772"/>
      <c r="R728" s="199"/>
      <c r="S728" s="199"/>
      <c r="T728" s="199"/>
      <c r="U728" s="209"/>
      <c r="V728" s="209"/>
    </row>
    <row r="729" spans="1:22" ht="17.45" customHeight="1">
      <c r="A729" s="1731"/>
      <c r="B729" s="1891"/>
      <c r="C729" s="1892"/>
      <c r="D729" s="223">
        <f>SUM(P732:P734)</f>
        <v>68</v>
      </c>
      <c r="E729" s="224"/>
      <c r="F729" s="1848" t="s">
        <v>673</v>
      </c>
      <c r="G729" s="1849"/>
      <c r="H729" s="1849"/>
      <c r="I729" s="278"/>
      <c r="J729" s="227"/>
      <c r="K729" s="278"/>
      <c r="L729" s="278"/>
      <c r="M729" s="228"/>
      <c r="N729" s="278"/>
      <c r="O729" s="278"/>
      <c r="P729" s="261"/>
      <c r="Q729" s="772"/>
      <c r="R729" s="199"/>
      <c r="S729" s="199"/>
      <c r="T729" s="199"/>
      <c r="U729" s="209"/>
      <c r="V729" s="209"/>
    </row>
    <row r="730" spans="1:22" ht="17.45" customHeight="1">
      <c r="A730" s="1731"/>
      <c r="B730" s="1891"/>
      <c r="C730" s="1892"/>
      <c r="D730" s="223"/>
      <c r="E730" s="224"/>
      <c r="F730" s="200" t="s">
        <v>174</v>
      </c>
      <c r="G730" s="226"/>
      <c r="H730" s="227"/>
      <c r="I730" s="278"/>
      <c r="J730" s="227"/>
      <c r="K730" s="278"/>
      <c r="L730" s="278"/>
      <c r="M730" s="228"/>
      <c r="N730" s="278"/>
      <c r="O730" s="278"/>
      <c r="P730" s="261"/>
      <c r="Q730" s="772"/>
      <c r="R730" s="199"/>
      <c r="S730" s="199"/>
      <c r="T730" s="199"/>
      <c r="U730" s="209"/>
      <c r="V730" s="209"/>
    </row>
    <row r="731" spans="1:22" ht="17.45" customHeight="1">
      <c r="A731" s="1731"/>
      <c r="B731" s="1891"/>
      <c r="C731" s="1892"/>
      <c r="D731" s="223"/>
      <c r="E731" s="224"/>
      <c r="F731" s="200" t="s">
        <v>500</v>
      </c>
      <c r="G731" s="226"/>
      <c r="H731" s="227"/>
      <c r="I731" s="278"/>
      <c r="J731" s="227"/>
      <c r="K731" s="278"/>
      <c r="L731" s="278"/>
      <c r="M731" s="228"/>
      <c r="N731" s="278"/>
      <c r="O731" s="278"/>
      <c r="P731" s="261"/>
      <c r="Q731" s="772"/>
      <c r="R731" s="199"/>
      <c r="S731" s="199"/>
      <c r="T731" s="199"/>
      <c r="U731" s="209"/>
      <c r="V731" s="209"/>
    </row>
    <row r="732" spans="1:22" ht="17.45" customHeight="1">
      <c r="A732" s="1731"/>
      <c r="B732" s="1891"/>
      <c r="C732" s="1892"/>
      <c r="D732" s="223"/>
      <c r="E732" s="224"/>
      <c r="F732" s="200" t="s">
        <v>672</v>
      </c>
      <c r="G732" s="226"/>
      <c r="H732" s="227"/>
      <c r="I732" s="278"/>
      <c r="J732" s="227"/>
      <c r="K732" s="278"/>
      <c r="L732" s="278"/>
      <c r="M732" s="228"/>
      <c r="N732" s="278">
        <v>12</v>
      </c>
      <c r="O732" s="278" t="s">
        <v>482</v>
      </c>
      <c r="P732" s="261">
        <f>N732</f>
        <v>12</v>
      </c>
      <c r="Q732" s="772"/>
      <c r="R732" s="199"/>
      <c r="S732" s="199"/>
      <c r="T732" s="199">
        <v>100</v>
      </c>
      <c r="U732" s="209"/>
      <c r="V732" s="209"/>
    </row>
    <row r="733" spans="1:22" ht="17.45" customHeight="1">
      <c r="A733" s="1731"/>
      <c r="B733" s="1891"/>
      <c r="C733" s="1892"/>
      <c r="D733" s="223"/>
      <c r="E733" s="224">
        <v>100</v>
      </c>
      <c r="F733" s="200" t="s">
        <v>671</v>
      </c>
      <c r="G733" s="226"/>
      <c r="H733" s="227"/>
      <c r="I733" s="278"/>
      <c r="J733" s="227"/>
      <c r="K733" s="278">
        <v>6</v>
      </c>
      <c r="L733" s="278" t="s">
        <v>483</v>
      </c>
      <c r="M733" s="228" t="s">
        <v>660</v>
      </c>
      <c r="N733" s="278">
        <v>4</v>
      </c>
      <c r="O733" s="278" t="s">
        <v>482</v>
      </c>
      <c r="P733" s="261">
        <f>N733*K733</f>
        <v>24</v>
      </c>
      <c r="Q733" s="772"/>
      <c r="R733" s="199"/>
      <c r="S733" s="199"/>
      <c r="T733" s="199"/>
      <c r="U733" s="209"/>
      <c r="V733" s="209"/>
    </row>
    <row r="734" spans="1:22" ht="17.45" customHeight="1">
      <c r="A734" s="1731"/>
      <c r="B734" s="1891"/>
      <c r="C734" s="1892"/>
      <c r="D734" s="223"/>
      <c r="E734" s="224"/>
      <c r="F734" s="200" t="s">
        <v>670</v>
      </c>
      <c r="G734" s="226"/>
      <c r="H734" s="227"/>
      <c r="I734" s="278"/>
      <c r="J734" s="227"/>
      <c r="K734" s="278">
        <v>8</v>
      </c>
      <c r="L734" s="278" t="s">
        <v>483</v>
      </c>
      <c r="M734" s="228" t="s">
        <v>660</v>
      </c>
      <c r="N734" s="278">
        <v>4</v>
      </c>
      <c r="O734" s="278" t="s">
        <v>482</v>
      </c>
      <c r="P734" s="261">
        <f>N734*K734</f>
        <v>32</v>
      </c>
      <c r="Q734" s="772"/>
      <c r="R734" s="199"/>
      <c r="S734" s="199"/>
      <c r="T734" s="199"/>
      <c r="U734" s="209"/>
      <c r="V734" s="209"/>
    </row>
    <row r="735" spans="1:22" ht="17.45" customHeight="1">
      <c r="A735" s="1731"/>
      <c r="B735" s="1891"/>
      <c r="C735" s="1892"/>
      <c r="D735" s="223"/>
      <c r="E735" s="224"/>
      <c r="F735" s="200" t="s">
        <v>505</v>
      </c>
      <c r="G735" s="226"/>
      <c r="H735" s="227"/>
      <c r="I735" s="278"/>
      <c r="J735" s="227"/>
      <c r="K735" s="278"/>
      <c r="L735" s="278"/>
      <c r="M735" s="228"/>
      <c r="N735" s="278"/>
      <c r="O735" s="278"/>
      <c r="P735" s="261"/>
      <c r="Q735" s="772"/>
      <c r="R735" s="199"/>
      <c r="S735" s="199"/>
      <c r="T735" s="199"/>
      <c r="U735" s="209"/>
      <c r="V735" s="209"/>
    </row>
    <row r="736" spans="1:22" ht="17.45" customHeight="1">
      <c r="A736" s="1731"/>
      <c r="B736" s="1834" t="s">
        <v>656</v>
      </c>
      <c r="C736" s="1835"/>
      <c r="D736" s="309">
        <f>SUM(D737:D757)</f>
        <v>82</v>
      </c>
      <c r="E736" s="310">
        <f>SUM(E737:E757)</f>
        <v>0</v>
      </c>
      <c r="F736" s="1869"/>
      <c r="G736" s="1870"/>
      <c r="H736" s="1870"/>
      <c r="I736" s="1870"/>
      <c r="J736" s="1870"/>
      <c r="K736" s="1870"/>
      <c r="L736" s="1870"/>
      <c r="M736" s="1870"/>
      <c r="N736" s="1870"/>
      <c r="O736" s="1870"/>
      <c r="P736" s="836"/>
      <c r="Q736" s="792"/>
      <c r="R736" s="199"/>
      <c r="S736" s="199"/>
      <c r="T736" s="199"/>
      <c r="U736" s="209"/>
      <c r="V736" s="209"/>
    </row>
    <row r="737" spans="1:22" ht="17.45" customHeight="1">
      <c r="A737" s="1731"/>
      <c r="B737" s="1772" t="s">
        <v>193</v>
      </c>
      <c r="C737" s="1773"/>
      <c r="D737" s="230">
        <f>SUM(P740)</f>
        <v>51</v>
      </c>
      <c r="E737" s="231">
        <v>0</v>
      </c>
      <c r="F737" s="1790" t="s">
        <v>669</v>
      </c>
      <c r="G737" s="1791"/>
      <c r="H737" s="1791"/>
      <c r="I737" s="278"/>
      <c r="J737" s="227"/>
      <c r="K737" s="278"/>
      <c r="L737" s="278"/>
      <c r="M737" s="228"/>
      <c r="N737" s="278"/>
      <c r="O737" s="278"/>
      <c r="P737" s="261"/>
      <c r="Q737" s="772"/>
      <c r="R737" s="199"/>
      <c r="S737" s="199"/>
      <c r="T737" s="199"/>
      <c r="U737" s="209"/>
      <c r="V737" s="209"/>
    </row>
    <row r="738" spans="1:22" ht="17.45" customHeight="1">
      <c r="A738" s="1731"/>
      <c r="B738" s="1774"/>
      <c r="C738" s="1775"/>
      <c r="D738" s="223"/>
      <c r="E738" s="224"/>
      <c r="F738" s="200" t="s">
        <v>174</v>
      </c>
      <c r="G738" s="226"/>
      <c r="H738" s="227"/>
      <c r="I738" s="278"/>
      <c r="J738" s="227"/>
      <c r="K738" s="278"/>
      <c r="L738" s="278"/>
      <c r="M738" s="228"/>
      <c r="N738" s="278"/>
      <c r="O738" s="278"/>
      <c r="P738" s="261"/>
      <c r="Q738" s="772"/>
      <c r="R738" s="199"/>
      <c r="S738" s="199"/>
      <c r="T738" s="199"/>
      <c r="U738" s="209"/>
      <c r="V738" s="209"/>
    </row>
    <row r="739" spans="1:22" ht="17.45" customHeight="1">
      <c r="A739" s="1731"/>
      <c r="B739" s="1774"/>
      <c r="C739" s="1775"/>
      <c r="D739" s="223"/>
      <c r="E739" s="224"/>
      <c r="F739" s="767" t="s">
        <v>500</v>
      </c>
      <c r="G739" s="226"/>
      <c r="H739" s="227"/>
      <c r="I739" s="278"/>
      <c r="J739" s="227"/>
      <c r="K739" s="278"/>
      <c r="L739" s="278"/>
      <c r="M739" s="228"/>
      <c r="N739" s="278"/>
      <c r="O739" s="278"/>
      <c r="P739" s="261"/>
      <c r="Q739" s="772"/>
      <c r="R739" s="199"/>
      <c r="S739" s="199"/>
      <c r="T739" s="199"/>
      <c r="U739" s="209"/>
      <c r="V739" s="209"/>
    </row>
    <row r="740" spans="1:22" ht="17.45" customHeight="1">
      <c r="A740" s="1731"/>
      <c r="B740" s="1774"/>
      <c r="C740" s="1775"/>
      <c r="D740" s="223"/>
      <c r="E740" s="224"/>
      <c r="F740" s="767" t="s">
        <v>668</v>
      </c>
      <c r="G740" s="226"/>
      <c r="H740" s="227"/>
      <c r="I740" s="278"/>
      <c r="J740" s="227"/>
      <c r="K740" s="278">
        <v>17</v>
      </c>
      <c r="L740" s="278" t="s">
        <v>483</v>
      </c>
      <c r="M740" s="228" t="s">
        <v>660</v>
      </c>
      <c r="N740" s="278">
        <v>3</v>
      </c>
      <c r="O740" s="278" t="s">
        <v>482</v>
      </c>
      <c r="P740" s="261">
        <f>K740*N740</f>
        <v>51</v>
      </c>
      <c r="Q740" s="772"/>
      <c r="R740" s="199"/>
      <c r="S740" s="199"/>
      <c r="T740" s="199"/>
      <c r="U740" s="209"/>
      <c r="V740" s="209"/>
    </row>
    <row r="741" spans="1:22" ht="17.45" customHeight="1">
      <c r="A741" s="1731"/>
      <c r="B741" s="1774"/>
      <c r="C741" s="1775"/>
      <c r="D741" s="223"/>
      <c r="E741" s="224"/>
      <c r="F741" s="200" t="s">
        <v>505</v>
      </c>
      <c r="G741" s="226"/>
      <c r="H741" s="227"/>
      <c r="I741" s="278"/>
      <c r="J741" s="227"/>
      <c r="K741" s="278"/>
      <c r="L741" s="278"/>
      <c r="M741" s="228"/>
      <c r="N741" s="278"/>
      <c r="O741" s="278"/>
      <c r="P741" s="261"/>
      <c r="Q741" s="772"/>
      <c r="R741" s="199"/>
      <c r="S741" s="199"/>
      <c r="T741" s="199"/>
      <c r="U741" s="209"/>
      <c r="V741" s="209"/>
    </row>
    <row r="742" spans="1:22" ht="17.45" customHeight="1">
      <c r="A742" s="1731"/>
      <c r="B742" s="1774"/>
      <c r="C742" s="1775"/>
      <c r="D742" s="223"/>
      <c r="E742" s="224"/>
      <c r="F742" s="1757" t="s">
        <v>667</v>
      </c>
      <c r="G742" s="1758"/>
      <c r="H742" s="1758"/>
      <c r="I742" s="1758"/>
      <c r="J742" s="1758"/>
      <c r="K742" s="1758"/>
      <c r="L742" s="1758"/>
      <c r="M742" s="1758"/>
      <c r="N742" s="1758"/>
      <c r="O742" s="1758"/>
      <c r="P742" s="1880"/>
      <c r="Q742" s="772"/>
      <c r="R742" s="199"/>
      <c r="S742" s="199"/>
      <c r="T742" s="199"/>
      <c r="U742" s="209"/>
      <c r="V742" s="209"/>
    </row>
    <row r="743" spans="1:22" ht="17.45" customHeight="1">
      <c r="A743" s="1731"/>
      <c r="B743" s="1774"/>
      <c r="C743" s="1775"/>
      <c r="D743" s="223">
        <f>SUM(P746)</f>
        <v>12</v>
      </c>
      <c r="E743" s="224"/>
      <c r="F743" s="1848" t="s">
        <v>666</v>
      </c>
      <c r="G743" s="1849"/>
      <c r="H743" s="1849"/>
      <c r="I743" s="278"/>
      <c r="J743" s="227"/>
      <c r="K743" s="278"/>
      <c r="L743" s="278"/>
      <c r="M743" s="228"/>
      <c r="N743" s="278"/>
      <c r="O743" s="278"/>
      <c r="P743" s="261"/>
      <c r="Q743" s="772"/>
      <c r="R743" s="199"/>
      <c r="S743" s="199"/>
      <c r="T743" s="199"/>
      <c r="U743" s="209"/>
      <c r="V743" s="209"/>
    </row>
    <row r="744" spans="1:22" ht="17.45" customHeight="1">
      <c r="A744" s="1731"/>
      <c r="B744" s="1774"/>
      <c r="C744" s="1775"/>
      <c r="D744" s="223"/>
      <c r="E744" s="224"/>
      <c r="F744" s="200" t="s">
        <v>174</v>
      </c>
      <c r="G744" s="226"/>
      <c r="H744" s="227"/>
      <c r="I744" s="278"/>
      <c r="J744" s="227"/>
      <c r="K744" s="278"/>
      <c r="L744" s="278"/>
      <c r="M744" s="228"/>
      <c r="N744" s="278"/>
      <c r="O744" s="278"/>
      <c r="P744" s="261"/>
      <c r="Q744" s="772"/>
      <c r="R744" s="199"/>
      <c r="S744" s="199"/>
      <c r="T744" s="199"/>
      <c r="U744" s="209"/>
      <c r="V744" s="209"/>
    </row>
    <row r="745" spans="1:22" ht="17.45" customHeight="1">
      <c r="A745" s="1731"/>
      <c r="B745" s="1774"/>
      <c r="C745" s="1775"/>
      <c r="D745" s="223"/>
      <c r="E745" s="224"/>
      <c r="F745" s="200" t="s">
        <v>500</v>
      </c>
      <c r="G745" s="226"/>
      <c r="H745" s="227"/>
      <c r="I745" s="278"/>
      <c r="J745" s="227"/>
      <c r="K745" s="278"/>
      <c r="L745" s="278"/>
      <c r="M745" s="228"/>
      <c r="N745" s="278"/>
      <c r="O745" s="278"/>
      <c r="P745" s="261"/>
      <c r="Q745" s="772"/>
      <c r="R745" s="199"/>
      <c r="S745" s="199"/>
      <c r="T745" s="199"/>
      <c r="U745" s="209"/>
      <c r="V745" s="209"/>
    </row>
    <row r="746" spans="1:22" ht="17.45" customHeight="1">
      <c r="A746" s="1731"/>
      <c r="B746" s="1774"/>
      <c r="C746" s="1775"/>
      <c r="D746" s="223"/>
      <c r="E746" s="224"/>
      <c r="F746" s="200" t="s">
        <v>665</v>
      </c>
      <c r="G746" s="226"/>
      <c r="H746" s="227"/>
      <c r="I746" s="278"/>
      <c r="J746" s="227"/>
      <c r="K746" s="278">
        <v>1</v>
      </c>
      <c r="L746" s="278" t="s">
        <v>531</v>
      </c>
      <c r="M746" s="228" t="s">
        <v>660</v>
      </c>
      <c r="N746" s="278">
        <v>12</v>
      </c>
      <c r="O746" s="278" t="s">
        <v>506</v>
      </c>
      <c r="P746" s="261">
        <f>K746*N746</f>
        <v>12</v>
      </c>
      <c r="Q746" s="772"/>
      <c r="R746" s="199"/>
      <c r="S746" s="199"/>
      <c r="T746" s="199"/>
      <c r="U746" s="209"/>
      <c r="V746" s="209"/>
    </row>
    <row r="747" spans="1:22" ht="17.45" customHeight="1">
      <c r="A747" s="1731"/>
      <c r="B747" s="1774"/>
      <c r="C747" s="1775"/>
      <c r="D747" s="223"/>
      <c r="E747" s="224"/>
      <c r="F747" s="200" t="s">
        <v>505</v>
      </c>
      <c r="G747" s="226" t="s">
        <v>456</v>
      </c>
      <c r="H747" s="227"/>
      <c r="I747" s="278"/>
      <c r="J747" s="227"/>
      <c r="K747" s="278"/>
      <c r="L747" s="278"/>
      <c r="M747" s="228"/>
      <c r="N747" s="278"/>
      <c r="O747" s="278"/>
      <c r="P747" s="261"/>
      <c r="Q747" s="772"/>
      <c r="R747" s="199"/>
      <c r="S747" s="199"/>
      <c r="T747" s="199"/>
      <c r="U747" s="209"/>
      <c r="V747" s="209"/>
    </row>
    <row r="748" spans="1:22" s="81" customFormat="1" ht="17.45" customHeight="1">
      <c r="A748" s="1732"/>
      <c r="B748" s="1776"/>
      <c r="C748" s="1777"/>
      <c r="D748" s="250"/>
      <c r="E748" s="241"/>
      <c r="F748" s="242" t="s">
        <v>175</v>
      </c>
      <c r="G748" s="302"/>
      <c r="H748" s="272"/>
      <c r="I748" s="273"/>
      <c r="J748" s="272"/>
      <c r="K748" s="273"/>
      <c r="L748" s="273"/>
      <c r="M748" s="274"/>
      <c r="N748" s="273"/>
      <c r="O748" s="273"/>
      <c r="P748" s="303"/>
      <c r="Q748" s="773"/>
      <c r="R748" s="199"/>
      <c r="S748" s="199"/>
      <c r="T748" s="199"/>
      <c r="U748" s="209"/>
      <c r="V748" s="209"/>
    </row>
    <row r="749" spans="1:22" s="81" customFormat="1" ht="17.45" customHeight="1">
      <c r="A749" s="1753" t="s">
        <v>384</v>
      </c>
      <c r="B749" s="1778" t="s">
        <v>193</v>
      </c>
      <c r="C749" s="1779"/>
      <c r="D749" s="230">
        <f>SUM(P752:P755)</f>
        <v>19</v>
      </c>
      <c r="E749" s="231"/>
      <c r="F749" s="354" t="s">
        <v>664</v>
      </c>
      <c r="G749" s="276"/>
      <c r="H749" s="236"/>
      <c r="I749" s="234"/>
      <c r="J749" s="236"/>
      <c r="K749" s="234"/>
      <c r="L749" s="234"/>
      <c r="M749" s="235"/>
      <c r="N749" s="234"/>
      <c r="O749" s="234"/>
      <c r="P749" s="259"/>
      <c r="Q749" s="771"/>
      <c r="R749" s="214"/>
      <c r="S749" s="214"/>
      <c r="T749" s="214"/>
      <c r="U749" s="213"/>
      <c r="V749" s="213"/>
    </row>
    <row r="750" spans="1:22" s="81" customFormat="1" ht="17.45" customHeight="1">
      <c r="A750" s="1731"/>
      <c r="B750" s="1780"/>
      <c r="C750" s="1781"/>
      <c r="D750" s="223"/>
      <c r="E750" s="224"/>
      <c r="F750" s="200" t="s">
        <v>663</v>
      </c>
      <c r="G750" s="226"/>
      <c r="H750" s="227"/>
      <c r="I750" s="278"/>
      <c r="J750" s="227"/>
      <c r="K750" s="278"/>
      <c r="L750" s="278"/>
      <c r="M750" s="228"/>
      <c r="N750" s="278"/>
      <c r="O750" s="278"/>
      <c r="P750" s="261"/>
      <c r="Q750" s="772"/>
      <c r="R750" s="214"/>
      <c r="S750" s="214"/>
      <c r="T750" s="214"/>
      <c r="U750" s="213"/>
      <c r="V750" s="213"/>
    </row>
    <row r="751" spans="1:22" s="81" customFormat="1" ht="17.45" customHeight="1">
      <c r="A751" s="1731"/>
      <c r="B751" s="1780"/>
      <c r="C751" s="1781"/>
      <c r="D751" s="223"/>
      <c r="E751" s="224"/>
      <c r="F751" s="200" t="s">
        <v>500</v>
      </c>
      <c r="G751" s="226"/>
      <c r="H751" s="227"/>
      <c r="I751" s="278"/>
      <c r="J751" s="227"/>
      <c r="K751" s="278"/>
      <c r="L751" s="278"/>
      <c r="M751" s="228"/>
      <c r="N751" s="278"/>
      <c r="O751" s="278"/>
      <c r="P751" s="261"/>
      <c r="Q751" s="772"/>
      <c r="R751" s="214"/>
      <c r="S751" s="214"/>
      <c r="T751" s="214"/>
      <c r="U751" s="213"/>
      <c r="V751" s="213"/>
    </row>
    <row r="752" spans="1:22" s="81" customFormat="1" ht="17.45" customHeight="1">
      <c r="A752" s="1731"/>
      <c r="B752" s="1780"/>
      <c r="C752" s="1781"/>
      <c r="D752" s="223"/>
      <c r="E752" s="224"/>
      <c r="F752" s="200" t="s">
        <v>662</v>
      </c>
      <c r="G752" s="226"/>
      <c r="H752" s="227"/>
      <c r="I752" s="278"/>
      <c r="J752" s="227"/>
      <c r="K752" s="278">
        <v>1</v>
      </c>
      <c r="L752" s="278" t="s">
        <v>611</v>
      </c>
      <c r="M752" s="228" t="s">
        <v>660</v>
      </c>
      <c r="N752" s="278">
        <v>12</v>
      </c>
      <c r="O752" s="278" t="s">
        <v>482</v>
      </c>
      <c r="P752" s="261">
        <f>K752*N752</f>
        <v>12</v>
      </c>
      <c r="Q752" s="772"/>
      <c r="R752" s="214"/>
      <c r="S752" s="214"/>
      <c r="T752" s="214"/>
      <c r="U752" s="213"/>
      <c r="V752" s="213"/>
    </row>
    <row r="753" spans="1:22" s="81" customFormat="1" ht="17.45" customHeight="1">
      <c r="A753" s="1731"/>
      <c r="B753" s="1780"/>
      <c r="C753" s="1781"/>
      <c r="D753" s="223"/>
      <c r="E753" s="224"/>
      <c r="F753" s="200" t="s">
        <v>661</v>
      </c>
      <c r="G753" s="226"/>
      <c r="H753" s="227"/>
      <c r="I753" s="278"/>
      <c r="J753" s="227"/>
      <c r="K753" s="278">
        <v>1</v>
      </c>
      <c r="L753" s="278" t="s">
        <v>531</v>
      </c>
      <c r="M753" s="228" t="s">
        <v>660</v>
      </c>
      <c r="N753" s="278">
        <v>4</v>
      </c>
      <c r="O753" s="278" t="s">
        <v>482</v>
      </c>
      <c r="P753" s="261">
        <f>K753*N753</f>
        <v>4</v>
      </c>
      <c r="Q753" s="772"/>
      <c r="R753" s="214"/>
      <c r="S753" s="214"/>
      <c r="T753" s="214"/>
      <c r="U753" s="213"/>
      <c r="V753" s="213"/>
    </row>
    <row r="754" spans="1:22" ht="17.45" customHeight="1">
      <c r="A754" s="1731"/>
      <c r="B754" s="1780"/>
      <c r="C754" s="1781"/>
      <c r="D754" s="223"/>
      <c r="E754" s="224"/>
      <c r="F754" s="200" t="s">
        <v>659</v>
      </c>
      <c r="G754" s="226"/>
      <c r="H754" s="227"/>
      <c r="I754" s="278"/>
      <c r="J754" s="227"/>
      <c r="K754" s="278"/>
      <c r="L754" s="278"/>
      <c r="M754" s="228"/>
      <c r="N754" s="278">
        <v>2</v>
      </c>
      <c r="O754" s="278" t="s">
        <v>482</v>
      </c>
      <c r="P754" s="261">
        <f>N754</f>
        <v>2</v>
      </c>
      <c r="Q754" s="772"/>
      <c r="R754" s="214"/>
      <c r="S754" s="214"/>
      <c r="T754" s="214"/>
      <c r="U754" s="213"/>
      <c r="V754" s="213"/>
    </row>
    <row r="755" spans="1:22" ht="17.45" customHeight="1">
      <c r="A755" s="1731"/>
      <c r="B755" s="1780"/>
      <c r="C755" s="1781"/>
      <c r="D755" s="223"/>
      <c r="E755" s="224"/>
      <c r="F755" s="200" t="s">
        <v>658</v>
      </c>
      <c r="G755" s="226"/>
      <c r="H755" s="227"/>
      <c r="I755" s="278"/>
      <c r="J755" s="227"/>
      <c r="K755" s="278"/>
      <c r="L755" s="278"/>
      <c r="M755" s="228"/>
      <c r="N755" s="278">
        <v>1</v>
      </c>
      <c r="O755" s="278" t="s">
        <v>482</v>
      </c>
      <c r="P755" s="261">
        <f>N755</f>
        <v>1</v>
      </c>
      <c r="Q755" s="772"/>
      <c r="R755" s="199"/>
      <c r="S755" s="199"/>
      <c r="T755" s="199"/>
      <c r="U755" s="209"/>
      <c r="V755" s="209"/>
    </row>
    <row r="756" spans="1:22" ht="17.45" customHeight="1">
      <c r="A756" s="1731"/>
      <c r="B756" s="1780"/>
      <c r="C756" s="1781"/>
      <c r="D756" s="223"/>
      <c r="E756" s="224"/>
      <c r="F756" s="200" t="s">
        <v>505</v>
      </c>
      <c r="G756" s="768"/>
      <c r="H756" s="227"/>
      <c r="I756" s="278"/>
      <c r="J756" s="227"/>
      <c r="K756" s="278"/>
      <c r="L756" s="278"/>
      <c r="M756" s="228"/>
      <c r="N756" s="278"/>
      <c r="O756" s="278"/>
      <c r="P756" s="261"/>
      <c r="Q756" s="772"/>
      <c r="R756" s="199"/>
      <c r="S756" s="199"/>
      <c r="T756" s="199"/>
      <c r="U756" s="209"/>
      <c r="V756" s="209"/>
    </row>
    <row r="757" spans="1:22" ht="17.45" customHeight="1">
      <c r="A757" s="1731"/>
      <c r="B757" s="1782"/>
      <c r="C757" s="1783"/>
      <c r="D757" s="250"/>
      <c r="E757" s="241"/>
      <c r="F757" s="1883" t="s">
        <v>657</v>
      </c>
      <c r="G757" s="1884"/>
      <c r="H757" s="1884"/>
      <c r="I757" s="1884"/>
      <c r="J757" s="1884"/>
      <c r="K757" s="1884"/>
      <c r="L757" s="1884"/>
      <c r="M757" s="1884"/>
      <c r="N757" s="1884"/>
      <c r="O757" s="273"/>
      <c r="P757" s="303"/>
      <c r="Q757" s="773"/>
      <c r="R757" s="199"/>
      <c r="S757" s="199"/>
      <c r="T757" s="199"/>
      <c r="U757" s="209"/>
      <c r="V757" s="209"/>
    </row>
    <row r="758" spans="1:22" ht="17.45" customHeight="1">
      <c r="A758" s="1731"/>
      <c r="B758" s="1834" t="s">
        <v>656</v>
      </c>
      <c r="C758" s="1835"/>
      <c r="D758" s="250">
        <f>SUM(D759:D779)</f>
        <v>968</v>
      </c>
      <c r="E758" s="241">
        <f>SUM(E759:E783)</f>
        <v>17465.900000000001</v>
      </c>
      <c r="F758" s="1869"/>
      <c r="G758" s="1870"/>
      <c r="H758" s="1870"/>
      <c r="I758" s="1870"/>
      <c r="J758" s="1870"/>
      <c r="K758" s="1870"/>
      <c r="L758" s="1870"/>
      <c r="M758" s="1870"/>
      <c r="N758" s="1870"/>
      <c r="O758" s="1870"/>
      <c r="P758" s="837"/>
      <c r="Q758" s="792"/>
      <c r="R758" s="199"/>
      <c r="S758" s="199"/>
      <c r="T758" s="199"/>
      <c r="U758" s="209"/>
      <c r="V758" s="209"/>
    </row>
    <row r="759" spans="1:22" ht="17.45" customHeight="1">
      <c r="A759" s="1731"/>
      <c r="B759" s="1853" t="s">
        <v>655</v>
      </c>
      <c r="C759" s="1854"/>
      <c r="D759" s="230">
        <f>SUM(P761:P769)</f>
        <v>616</v>
      </c>
      <c r="E759" s="257">
        <v>8731</v>
      </c>
      <c r="F759" s="354" t="s">
        <v>654</v>
      </c>
      <c r="G759" s="276"/>
      <c r="H759" s="236"/>
      <c r="I759" s="838"/>
      <c r="J759" s="299"/>
      <c r="K759" s="838"/>
      <c r="L759" s="838"/>
      <c r="M759" s="839"/>
      <c r="N759" s="838"/>
      <c r="O759" s="838"/>
      <c r="P759" s="299"/>
      <c r="Q759" s="772"/>
      <c r="R759" s="199"/>
      <c r="S759" s="199"/>
      <c r="T759" s="199">
        <v>3540000</v>
      </c>
      <c r="U759" s="209"/>
      <c r="V759" s="209"/>
    </row>
    <row r="760" spans="1:22" ht="17.45" customHeight="1">
      <c r="A760" s="1731"/>
      <c r="B760" s="1855"/>
      <c r="C760" s="1856"/>
      <c r="D760" s="223"/>
      <c r="E760" s="260"/>
      <c r="F760" s="229" t="s">
        <v>645</v>
      </c>
      <c r="G760" s="768"/>
      <c r="H760" s="227"/>
      <c r="I760" s="278"/>
      <c r="J760" s="227"/>
      <c r="K760" s="278"/>
      <c r="L760" s="245"/>
      <c r="M760" s="840"/>
      <c r="N760" s="245"/>
      <c r="O760" s="245"/>
      <c r="P760" s="300"/>
      <c r="Q760" s="772"/>
      <c r="R760" s="199"/>
      <c r="S760" s="199"/>
      <c r="T760" s="199"/>
      <c r="U760" s="209"/>
      <c r="V760" s="209"/>
    </row>
    <row r="761" spans="1:22" ht="17.45" customHeight="1">
      <c r="A761" s="1731"/>
      <c r="B761" s="1855"/>
      <c r="C761" s="1856"/>
      <c r="D761" s="223"/>
      <c r="E761" s="260"/>
      <c r="F761" s="200" t="s">
        <v>500</v>
      </c>
      <c r="G761" s="226"/>
      <c r="H761" s="227"/>
      <c r="I761" s="278"/>
      <c r="J761" s="227"/>
      <c r="K761" s="278"/>
      <c r="L761" s="245"/>
      <c r="M761" s="840"/>
      <c r="N761" s="245"/>
      <c r="O761" s="245"/>
      <c r="P761" s="300"/>
      <c r="Q761" s="772"/>
      <c r="R761" s="199"/>
      <c r="S761" s="199"/>
      <c r="T761" s="199"/>
      <c r="U761" s="209"/>
      <c r="V761" s="209"/>
    </row>
    <row r="762" spans="1:22" ht="17.45" customHeight="1">
      <c r="A762" s="1731"/>
      <c r="B762" s="1855"/>
      <c r="C762" s="1856"/>
      <c r="D762" s="223"/>
      <c r="E762" s="260"/>
      <c r="F762" s="200" t="s">
        <v>653</v>
      </c>
      <c r="G762" s="226"/>
      <c r="H762" s="227"/>
      <c r="I762" s="278"/>
      <c r="J762" s="227"/>
      <c r="K762" s="278">
        <v>29</v>
      </c>
      <c r="L762" s="278" t="s">
        <v>483</v>
      </c>
      <c r="M762" s="228" t="s">
        <v>68</v>
      </c>
      <c r="N762" s="278">
        <v>14</v>
      </c>
      <c r="O762" s="278" t="s">
        <v>482</v>
      </c>
      <c r="P762" s="227">
        <f>K762*N762</f>
        <v>406</v>
      </c>
      <c r="Q762" s="772"/>
      <c r="R762" s="199"/>
      <c r="S762" s="199"/>
      <c r="T762" s="199"/>
      <c r="U762" s="209"/>
      <c r="V762" s="209"/>
    </row>
    <row r="763" spans="1:22" ht="17.45" customHeight="1">
      <c r="A763" s="1731"/>
      <c r="B763" s="1855"/>
      <c r="C763" s="1856"/>
      <c r="D763" s="223"/>
      <c r="E763" s="260"/>
      <c r="F763" s="200" t="s">
        <v>652</v>
      </c>
      <c r="G763" s="226"/>
      <c r="H763" s="227"/>
      <c r="I763" s="278"/>
      <c r="J763" s="227"/>
      <c r="K763" s="278">
        <v>15</v>
      </c>
      <c r="L763" s="278" t="s">
        <v>483</v>
      </c>
      <c r="M763" s="228" t="s">
        <v>68</v>
      </c>
      <c r="N763" s="278">
        <v>3</v>
      </c>
      <c r="O763" s="278" t="s">
        <v>482</v>
      </c>
      <c r="P763" s="227">
        <f>K763*N763</f>
        <v>45</v>
      </c>
      <c r="Q763" s="772"/>
      <c r="R763" s="199"/>
      <c r="S763" s="199"/>
      <c r="T763" s="199"/>
      <c r="U763" s="209"/>
      <c r="V763" s="209"/>
    </row>
    <row r="764" spans="1:22" ht="17.45" customHeight="1">
      <c r="A764" s="1731"/>
      <c r="B764" s="1855"/>
      <c r="C764" s="1856"/>
      <c r="D764" s="223"/>
      <c r="E764" s="260"/>
      <c r="F764" s="200" t="s">
        <v>651</v>
      </c>
      <c r="G764" s="226"/>
      <c r="H764" s="227"/>
      <c r="I764" s="278"/>
      <c r="J764" s="227"/>
      <c r="K764" s="278">
        <v>15</v>
      </c>
      <c r="L764" s="278" t="s">
        <v>483</v>
      </c>
      <c r="M764" s="228" t="s">
        <v>68</v>
      </c>
      <c r="N764" s="278">
        <v>1</v>
      </c>
      <c r="O764" s="278" t="s">
        <v>482</v>
      </c>
      <c r="P764" s="227">
        <f>K764*N764</f>
        <v>15</v>
      </c>
      <c r="Q764" s="772"/>
      <c r="R764" s="199"/>
      <c r="S764" s="199"/>
      <c r="T764" s="199"/>
      <c r="U764" s="209"/>
      <c r="V764" s="209"/>
    </row>
    <row r="765" spans="1:22" ht="17.45" customHeight="1">
      <c r="A765" s="1731"/>
      <c r="B765" s="1855"/>
      <c r="C765" s="1856"/>
      <c r="D765" s="223"/>
      <c r="E765" s="260"/>
      <c r="F765" s="200" t="s">
        <v>650</v>
      </c>
      <c r="G765" s="226"/>
      <c r="H765" s="227"/>
      <c r="I765" s="278"/>
      <c r="J765" s="227"/>
      <c r="K765" s="278">
        <v>5</v>
      </c>
      <c r="L765" s="278" t="s">
        <v>483</v>
      </c>
      <c r="M765" s="228" t="s">
        <v>68</v>
      </c>
      <c r="N765" s="278">
        <v>4</v>
      </c>
      <c r="O765" s="278" t="s">
        <v>482</v>
      </c>
      <c r="P765" s="227">
        <f>K765*N765</f>
        <v>20</v>
      </c>
      <c r="Q765" s="772"/>
      <c r="R765" s="199"/>
      <c r="S765" s="199"/>
      <c r="T765" s="199"/>
      <c r="U765" s="209"/>
      <c r="V765" s="209"/>
    </row>
    <row r="766" spans="1:22" ht="17.45" customHeight="1">
      <c r="A766" s="1731"/>
      <c r="B766" s="1855"/>
      <c r="C766" s="1856"/>
      <c r="D766" s="223"/>
      <c r="E766" s="260"/>
      <c r="F766" s="200" t="s">
        <v>649</v>
      </c>
      <c r="G766" s="226"/>
      <c r="H766" s="227"/>
      <c r="I766" s="278"/>
      <c r="J766" s="227"/>
      <c r="K766" s="278">
        <v>29</v>
      </c>
      <c r="L766" s="278" t="s">
        <v>483</v>
      </c>
      <c r="M766" s="228" t="s">
        <v>68</v>
      </c>
      <c r="N766" s="278">
        <v>4</v>
      </c>
      <c r="O766" s="278" t="s">
        <v>482</v>
      </c>
      <c r="P766" s="227">
        <f>K766*N766</f>
        <v>116</v>
      </c>
      <c r="Q766" s="772"/>
      <c r="R766" s="199"/>
      <c r="S766" s="199"/>
      <c r="T766" s="199"/>
      <c r="U766" s="209"/>
      <c r="V766" s="209"/>
    </row>
    <row r="767" spans="1:22" ht="17.45" customHeight="1">
      <c r="A767" s="1731"/>
      <c r="B767" s="1855"/>
      <c r="C767" s="1856"/>
      <c r="D767" s="223"/>
      <c r="E767" s="260"/>
      <c r="F767" s="200" t="s">
        <v>648</v>
      </c>
      <c r="G767" s="226"/>
      <c r="H767" s="227"/>
      <c r="I767" s="278"/>
      <c r="J767" s="227"/>
      <c r="K767" s="278"/>
      <c r="L767" s="278"/>
      <c r="M767" s="228"/>
      <c r="N767" s="278">
        <v>12</v>
      </c>
      <c r="O767" s="278" t="s">
        <v>482</v>
      </c>
      <c r="P767" s="227">
        <f>N767</f>
        <v>12</v>
      </c>
      <c r="Q767" s="772"/>
      <c r="R767" s="199"/>
      <c r="S767" s="199"/>
      <c r="T767" s="199"/>
      <c r="U767" s="209"/>
      <c r="V767" s="209"/>
    </row>
    <row r="768" spans="1:22" ht="17.45" customHeight="1">
      <c r="A768" s="1731"/>
      <c r="B768" s="1855"/>
      <c r="C768" s="1856"/>
      <c r="D768" s="223"/>
      <c r="E768" s="260"/>
      <c r="F768" s="200" t="s">
        <v>647</v>
      </c>
      <c r="G768" s="226"/>
      <c r="H768" s="227"/>
      <c r="I768" s="278"/>
      <c r="J768" s="227"/>
      <c r="K768" s="278"/>
      <c r="L768" s="278"/>
      <c r="M768" s="228"/>
      <c r="N768" s="278">
        <v>2</v>
      </c>
      <c r="O768" s="278" t="s">
        <v>482</v>
      </c>
      <c r="P768" s="227">
        <f>N768</f>
        <v>2</v>
      </c>
      <c r="Q768" s="772"/>
      <c r="R768" s="199"/>
      <c r="S768" s="199"/>
      <c r="T768" s="199"/>
      <c r="U768" s="209"/>
      <c r="V768" s="209"/>
    </row>
    <row r="769" spans="1:22" ht="17.45" customHeight="1">
      <c r="A769" s="1731"/>
      <c r="B769" s="1855"/>
      <c r="C769" s="1856"/>
      <c r="D769" s="223"/>
      <c r="E769" s="260"/>
      <c r="F769" s="841" t="s">
        <v>505</v>
      </c>
      <c r="G769" s="226" t="s">
        <v>178</v>
      </c>
      <c r="H769" s="227"/>
      <c r="I769" s="278"/>
      <c r="J769" s="227"/>
      <c r="K769" s="278"/>
      <c r="L769" s="278"/>
      <c r="M769" s="228"/>
      <c r="N769" s="278"/>
      <c r="O769" s="278"/>
      <c r="P769" s="227"/>
      <c r="Q769" s="772"/>
      <c r="R769" s="199"/>
      <c r="S769" s="199"/>
      <c r="T769" s="199"/>
      <c r="U769" s="209"/>
      <c r="V769" s="209"/>
    </row>
    <row r="770" spans="1:22" ht="17.45" customHeight="1">
      <c r="A770" s="1731"/>
      <c r="B770" s="1855"/>
      <c r="C770" s="1856"/>
      <c r="D770" s="223">
        <f>SUM(P773:P774)</f>
        <v>5</v>
      </c>
      <c r="E770" s="260">
        <v>8734.9</v>
      </c>
      <c r="F770" s="842" t="s">
        <v>646</v>
      </c>
      <c r="G770" s="768"/>
      <c r="H770" s="227"/>
      <c r="I770" s="278"/>
      <c r="J770" s="227"/>
      <c r="K770" s="278"/>
      <c r="L770" s="278"/>
      <c r="M770" s="228"/>
      <c r="N770" s="278"/>
      <c r="O770" s="278"/>
      <c r="P770" s="227"/>
      <c r="Q770" s="772"/>
      <c r="R770" s="199">
        <v>1070300</v>
      </c>
      <c r="S770" s="199"/>
      <c r="T770" s="199"/>
      <c r="U770" s="209"/>
      <c r="V770" s="209"/>
    </row>
    <row r="771" spans="1:22" ht="17.45" customHeight="1">
      <c r="A771" s="1731"/>
      <c r="B771" s="1855"/>
      <c r="C771" s="1856"/>
      <c r="D771" s="223"/>
      <c r="E771" s="260"/>
      <c r="F771" s="229" t="s">
        <v>645</v>
      </c>
      <c r="G771" s="768"/>
      <c r="H771" s="227"/>
      <c r="I771" s="278"/>
      <c r="J771" s="227"/>
      <c r="K771" s="278"/>
      <c r="L771" s="278"/>
      <c r="M771" s="228"/>
      <c r="N771" s="278"/>
      <c r="O771" s="278"/>
      <c r="P771" s="227"/>
      <c r="Q771" s="772"/>
      <c r="R771" s="199"/>
      <c r="S771" s="199"/>
      <c r="T771" s="199"/>
      <c r="U771" s="209"/>
      <c r="V771" s="209"/>
    </row>
    <row r="772" spans="1:22" ht="17.45" customHeight="1">
      <c r="A772" s="1731"/>
      <c r="B772" s="1855"/>
      <c r="C772" s="1856"/>
      <c r="D772" s="223"/>
      <c r="E772" s="260"/>
      <c r="F772" s="200" t="s">
        <v>500</v>
      </c>
      <c r="G772" s="226"/>
      <c r="H772" s="227"/>
      <c r="I772" s="278"/>
      <c r="J772" s="227"/>
      <c r="K772" s="278"/>
      <c r="L772" s="278"/>
      <c r="M772" s="228"/>
      <c r="N772" s="278"/>
      <c r="O772" s="278"/>
      <c r="P772" s="227"/>
      <c r="Q772" s="772"/>
      <c r="R772" s="199"/>
      <c r="S772" s="199"/>
      <c r="T772" s="199"/>
      <c r="U772" s="209"/>
      <c r="V772" s="209"/>
    </row>
    <row r="773" spans="1:22" ht="17.45" customHeight="1">
      <c r="A773" s="1731"/>
      <c r="B773" s="1855"/>
      <c r="C773" s="1856"/>
      <c r="D773" s="223"/>
      <c r="E773" s="260"/>
      <c r="F773" s="200" t="s">
        <v>644</v>
      </c>
      <c r="G773" s="226"/>
      <c r="H773" s="227"/>
      <c r="I773" s="278"/>
      <c r="J773" s="227"/>
      <c r="K773" s="278"/>
      <c r="L773" s="278"/>
      <c r="M773" s="228"/>
      <c r="N773" s="278">
        <v>3</v>
      </c>
      <c r="O773" s="278" t="s">
        <v>482</v>
      </c>
      <c r="P773" s="227">
        <f>N773</f>
        <v>3</v>
      </c>
      <c r="Q773" s="772"/>
      <c r="R773" s="199"/>
      <c r="S773" s="199"/>
      <c r="T773" s="199"/>
      <c r="U773" s="209"/>
      <c r="V773" s="209"/>
    </row>
    <row r="774" spans="1:22" ht="17.45" customHeight="1">
      <c r="A774" s="1731"/>
      <c r="B774" s="1855"/>
      <c r="C774" s="1856"/>
      <c r="D774" s="223"/>
      <c r="E774" s="260"/>
      <c r="F774" s="200" t="s">
        <v>643</v>
      </c>
      <c r="G774" s="226"/>
      <c r="H774" s="227"/>
      <c r="I774" s="278"/>
      <c r="J774" s="227"/>
      <c r="K774" s="278"/>
      <c r="L774" s="278"/>
      <c r="M774" s="228"/>
      <c r="N774" s="278">
        <v>2</v>
      </c>
      <c r="O774" s="278" t="s">
        <v>482</v>
      </c>
      <c r="P774" s="227">
        <f>N774</f>
        <v>2</v>
      </c>
      <c r="Q774" s="772"/>
      <c r="R774" s="199"/>
      <c r="S774" s="199"/>
      <c r="T774" s="199"/>
      <c r="U774" s="209"/>
      <c r="V774" s="209"/>
    </row>
    <row r="775" spans="1:22" ht="17.45" customHeight="1">
      <c r="A775" s="1731"/>
      <c r="B775" s="1855"/>
      <c r="C775" s="1856"/>
      <c r="D775" s="223"/>
      <c r="E775" s="260"/>
      <c r="F775" s="841" t="s">
        <v>505</v>
      </c>
      <c r="G775" s="1885" t="s">
        <v>642</v>
      </c>
      <c r="H775" s="1885"/>
      <c r="I775" s="1885"/>
      <c r="J775" s="1885"/>
      <c r="K775" s="1885"/>
      <c r="L775" s="1885"/>
      <c r="M775" s="1885"/>
      <c r="N775" s="1885"/>
      <c r="O775" s="1885"/>
      <c r="P775" s="1886"/>
      <c r="Q775" s="772"/>
      <c r="R775" s="199"/>
      <c r="S775" s="199"/>
      <c r="T775" s="199"/>
      <c r="U775" s="209"/>
      <c r="V775" s="209"/>
    </row>
    <row r="776" spans="1:22" ht="17.45" customHeight="1">
      <c r="A776" s="1731"/>
      <c r="B776" s="1855"/>
      <c r="C776" s="1856"/>
      <c r="D776" s="223">
        <f>SUM(P779:P781)</f>
        <v>347</v>
      </c>
      <c r="E776" s="260">
        <v>0</v>
      </c>
      <c r="F776" s="1848" t="s">
        <v>641</v>
      </c>
      <c r="G776" s="1849"/>
      <c r="H776" s="1849"/>
      <c r="I776" s="278"/>
      <c r="J776" s="227"/>
      <c r="K776" s="278"/>
      <c r="L776" s="278"/>
      <c r="M776" s="228"/>
      <c r="N776" s="278"/>
      <c r="O776" s="278"/>
      <c r="P776" s="227"/>
      <c r="Q776" s="1734" t="s">
        <v>640</v>
      </c>
      <c r="R776" s="199"/>
      <c r="S776" s="199"/>
      <c r="T776" s="199"/>
      <c r="U776" s="209"/>
      <c r="V776" s="209"/>
    </row>
    <row r="777" spans="1:22" ht="17.45" customHeight="1">
      <c r="A777" s="1731"/>
      <c r="B777" s="1855"/>
      <c r="C777" s="1856"/>
      <c r="D777" s="223"/>
      <c r="E777" s="260"/>
      <c r="F777" s="1881" t="s">
        <v>639</v>
      </c>
      <c r="G777" s="1882"/>
      <c r="H777" s="1882"/>
      <c r="I777" s="1882"/>
      <c r="J777" s="227"/>
      <c r="K777" s="278"/>
      <c r="L777" s="278"/>
      <c r="M777" s="228"/>
      <c r="N777" s="278"/>
      <c r="O777" s="278"/>
      <c r="P777" s="227"/>
      <c r="Q777" s="1734"/>
      <c r="R777" s="199"/>
      <c r="S777" s="199"/>
      <c r="T777" s="199"/>
      <c r="U777" s="209"/>
      <c r="V777" s="209"/>
    </row>
    <row r="778" spans="1:22" ht="17.45" customHeight="1">
      <c r="A778" s="1731"/>
      <c r="B778" s="1855"/>
      <c r="C778" s="1856"/>
      <c r="D778" s="223"/>
      <c r="E778" s="260"/>
      <c r="F778" s="200" t="s">
        <v>500</v>
      </c>
      <c r="G778" s="226"/>
      <c r="H778" s="227"/>
      <c r="I778" s="278"/>
      <c r="J778" s="228"/>
      <c r="K778" s="278"/>
      <c r="L778" s="278"/>
      <c r="M778" s="228"/>
      <c r="N778" s="278"/>
      <c r="O778" s="278"/>
      <c r="P778" s="227"/>
      <c r="Q778" s="1734"/>
      <c r="R778" s="199"/>
      <c r="S778" s="199"/>
      <c r="T778" s="199"/>
      <c r="U778" s="209"/>
      <c r="V778" s="209"/>
    </row>
    <row r="779" spans="1:22" ht="17.45" customHeight="1">
      <c r="A779" s="1731"/>
      <c r="B779" s="1855"/>
      <c r="C779" s="1856"/>
      <c r="D779" s="223"/>
      <c r="E779" s="260"/>
      <c r="F779" s="1881" t="s">
        <v>638</v>
      </c>
      <c r="G779" s="1882"/>
      <c r="H779" s="1882"/>
      <c r="I779" s="278"/>
      <c r="J779" s="227"/>
      <c r="K779" s="278">
        <v>300</v>
      </c>
      <c r="L779" s="278" t="s">
        <v>483</v>
      </c>
      <c r="M779" s="228" t="s">
        <v>68</v>
      </c>
      <c r="N779" s="278">
        <v>1</v>
      </c>
      <c r="O779" s="278" t="s">
        <v>482</v>
      </c>
      <c r="P779" s="227">
        <f>K779*N779</f>
        <v>300</v>
      </c>
      <c r="Q779" s="238"/>
      <c r="R779" s="199"/>
      <c r="S779" s="199"/>
      <c r="T779" s="199"/>
      <c r="U779" s="209"/>
      <c r="V779" s="209"/>
    </row>
    <row r="780" spans="1:22" ht="17.45" customHeight="1">
      <c r="A780" s="1731"/>
      <c r="B780" s="1855"/>
      <c r="C780" s="1856"/>
      <c r="D780" s="223"/>
      <c r="E780" s="278"/>
      <c r="F780" s="843" t="s">
        <v>637</v>
      </c>
      <c r="G780" s="844"/>
      <c r="H780" s="844"/>
      <c r="I780" s="278"/>
      <c r="J780" s="227"/>
      <c r="K780" s="278">
        <v>29</v>
      </c>
      <c r="L780" s="278" t="s">
        <v>483</v>
      </c>
      <c r="M780" s="228" t="s">
        <v>68</v>
      </c>
      <c r="N780" s="278">
        <v>1</v>
      </c>
      <c r="O780" s="278" t="s">
        <v>482</v>
      </c>
      <c r="P780" s="227">
        <f>K780*N780</f>
        <v>29</v>
      </c>
      <c r="Q780" s="238"/>
      <c r="R780" s="199"/>
      <c r="S780" s="199"/>
      <c r="T780" s="199"/>
      <c r="U780" s="209"/>
      <c r="V780" s="209"/>
    </row>
    <row r="781" spans="1:22" ht="17.45" customHeight="1">
      <c r="A781" s="1731"/>
      <c r="B781" s="1855"/>
      <c r="C781" s="1856"/>
      <c r="D781" s="223"/>
      <c r="E781" s="278"/>
      <c r="F781" s="843" t="s">
        <v>636</v>
      </c>
      <c r="G781" s="844"/>
      <c r="H781" s="844"/>
      <c r="I781" s="278"/>
      <c r="J781" s="227"/>
      <c r="K781" s="278">
        <v>18</v>
      </c>
      <c r="L781" s="278" t="s">
        <v>483</v>
      </c>
      <c r="M781" s="228" t="s">
        <v>68</v>
      </c>
      <c r="N781" s="278">
        <v>1</v>
      </c>
      <c r="O781" s="278" t="s">
        <v>482</v>
      </c>
      <c r="P781" s="227">
        <f>K781*N781</f>
        <v>18</v>
      </c>
      <c r="Q781" s="238"/>
      <c r="R781" s="199"/>
      <c r="S781" s="199"/>
      <c r="T781" s="199"/>
      <c r="U781" s="209"/>
      <c r="V781" s="209"/>
    </row>
    <row r="782" spans="1:22" ht="17.45" customHeight="1">
      <c r="A782" s="1731"/>
      <c r="B782" s="1855"/>
      <c r="C782" s="1856"/>
      <c r="D782" s="223"/>
      <c r="E782" s="260"/>
      <c r="F782" s="841" t="s">
        <v>505</v>
      </c>
      <c r="G782" s="845" t="s">
        <v>635</v>
      </c>
      <c r="H782" s="227"/>
      <c r="I782" s="278"/>
      <c r="J782" s="227"/>
      <c r="K782" s="278"/>
      <c r="L782" s="278"/>
      <c r="M782" s="228"/>
      <c r="N782" s="278"/>
      <c r="O782" s="278"/>
      <c r="P782" s="227"/>
      <c r="Q782" s="238"/>
      <c r="R782" s="199"/>
      <c r="S782" s="199"/>
      <c r="T782" s="199"/>
      <c r="U782" s="209"/>
      <c r="V782" s="209"/>
    </row>
    <row r="783" spans="1:22" ht="17.45" customHeight="1">
      <c r="A783" s="1732"/>
      <c r="B783" s="1887"/>
      <c r="C783" s="1888"/>
      <c r="D783" s="250"/>
      <c r="E783" s="268"/>
      <c r="F783" s="846"/>
      <c r="G783" s="847" t="s">
        <v>634</v>
      </c>
      <c r="H783" s="272"/>
      <c r="I783" s="273"/>
      <c r="J783" s="272"/>
      <c r="K783" s="273"/>
      <c r="L783" s="273"/>
      <c r="M783" s="274"/>
      <c r="N783" s="273"/>
      <c r="O783" s="273"/>
      <c r="P783" s="272"/>
      <c r="Q783" s="251"/>
      <c r="R783" s="199"/>
      <c r="S783" s="199"/>
      <c r="T783" s="199"/>
      <c r="U783" s="209"/>
      <c r="V783" s="209"/>
    </row>
    <row r="784" spans="1:22" s="82" customFormat="1" ht="17.45" customHeight="1">
      <c r="A784" s="1850" t="s">
        <v>462</v>
      </c>
      <c r="B784" s="1851"/>
      <c r="C784" s="1852"/>
      <c r="D784" s="398">
        <f>SUM(D785:D794)</f>
        <v>196</v>
      </c>
      <c r="E784" s="820">
        <f>SUM(E785:E794)</f>
        <v>13547</v>
      </c>
      <c r="F784" s="356"/>
      <c r="G784" s="357"/>
      <c r="H784" s="358"/>
      <c r="I784" s="359"/>
      <c r="J784" s="358"/>
      <c r="K784" s="359"/>
      <c r="L784" s="359"/>
      <c r="M784" s="360"/>
      <c r="N784" s="359"/>
      <c r="O784" s="359"/>
      <c r="P784" s="358"/>
      <c r="Q784" s="361"/>
      <c r="R784" s="199"/>
      <c r="S784" s="199"/>
      <c r="T784" s="199"/>
      <c r="U784" s="209"/>
      <c r="V784" s="209"/>
    </row>
    <row r="785" spans="1:22" s="82" customFormat="1" ht="17.45" customHeight="1">
      <c r="A785" s="1753" t="s">
        <v>633</v>
      </c>
      <c r="B785" s="1784" t="s">
        <v>633</v>
      </c>
      <c r="C785" s="1785"/>
      <c r="D785" s="239">
        <f>SUM(P788:P792)</f>
        <v>196</v>
      </c>
      <c r="E785" s="260">
        <v>13547</v>
      </c>
      <c r="F785" s="206" t="s">
        <v>632</v>
      </c>
      <c r="G785" s="205"/>
      <c r="H785" s="204"/>
      <c r="I785" s="204"/>
      <c r="J785" s="204"/>
      <c r="K785" s="204"/>
      <c r="L785" s="204"/>
      <c r="M785" s="204"/>
      <c r="N785" s="204"/>
      <c r="O785" s="204"/>
      <c r="P785" s="203"/>
      <c r="Q785" s="1748" t="s">
        <v>631</v>
      </c>
      <c r="R785" s="212"/>
      <c r="S785" s="211"/>
      <c r="T785" s="211">
        <v>1232660</v>
      </c>
      <c r="U785" s="210" t="s">
        <v>630</v>
      </c>
      <c r="V785" s="210"/>
    </row>
    <row r="786" spans="1:22" s="82" customFormat="1" ht="17.45" customHeight="1">
      <c r="A786" s="1731"/>
      <c r="B786" s="1763"/>
      <c r="C786" s="1764"/>
      <c r="D786" s="201"/>
      <c r="E786" s="260"/>
      <c r="F786" s="229" t="s">
        <v>629</v>
      </c>
      <c r="G786" s="768"/>
      <c r="H786" s="769"/>
      <c r="I786" s="769"/>
      <c r="J786" s="769"/>
      <c r="K786" s="769"/>
      <c r="L786" s="769"/>
      <c r="M786" s="769"/>
      <c r="N786" s="769"/>
      <c r="O786" s="769"/>
      <c r="P786" s="770"/>
      <c r="Q786" s="1749"/>
      <c r="R786" s="199"/>
      <c r="S786" s="211"/>
      <c r="T786" s="211"/>
      <c r="U786" s="210"/>
      <c r="V786" s="210"/>
    </row>
    <row r="787" spans="1:22" s="82" customFormat="1" ht="17.45" customHeight="1">
      <c r="A787" s="1731"/>
      <c r="B787" s="1763"/>
      <c r="C787" s="1764"/>
      <c r="D787" s="201"/>
      <c r="E787" s="260"/>
      <c r="F787" s="229" t="s">
        <v>147</v>
      </c>
      <c r="G787" s="782" t="s">
        <v>385</v>
      </c>
      <c r="H787" s="782"/>
      <c r="I787" s="782"/>
      <c r="J787" s="782"/>
      <c r="K787" s="782"/>
      <c r="L787" s="782"/>
      <c r="M787" s="782"/>
      <c r="N787" s="782"/>
      <c r="O787" s="782"/>
      <c r="P787" s="202"/>
      <c r="Q787" s="1749"/>
      <c r="R787" s="199"/>
      <c r="S787" s="211"/>
      <c r="T787" s="211"/>
      <c r="U787" s="210"/>
      <c r="V787" s="210"/>
    </row>
    <row r="788" spans="1:22" s="82" customFormat="1" ht="17.45" customHeight="1">
      <c r="A788" s="1731"/>
      <c r="B788" s="1763"/>
      <c r="C788" s="1764"/>
      <c r="D788" s="201"/>
      <c r="E788" s="260"/>
      <c r="F788" s="229" t="s">
        <v>628</v>
      </c>
      <c r="G788" s="782"/>
      <c r="H788" s="227">
        <v>2</v>
      </c>
      <c r="I788" s="278" t="s">
        <v>483</v>
      </c>
      <c r="J788" s="227" t="s">
        <v>508</v>
      </c>
      <c r="K788" s="278">
        <v>1</v>
      </c>
      <c r="L788" s="278" t="s">
        <v>531</v>
      </c>
      <c r="M788" s="228" t="s">
        <v>508</v>
      </c>
      <c r="N788" s="278">
        <v>12</v>
      </c>
      <c r="O788" s="278" t="s">
        <v>623</v>
      </c>
      <c r="P788" s="227">
        <f>K788*N788*H788</f>
        <v>24</v>
      </c>
      <c r="Q788" s="1749"/>
      <c r="R788" s="199"/>
      <c r="S788" s="211"/>
      <c r="T788" s="211"/>
      <c r="U788" s="210"/>
      <c r="V788" s="210"/>
    </row>
    <row r="789" spans="1:22" s="82" customFormat="1" ht="17.45" customHeight="1">
      <c r="A789" s="1731"/>
      <c r="B789" s="1763"/>
      <c r="C789" s="1764"/>
      <c r="D789" s="201"/>
      <c r="E789" s="260"/>
      <c r="F789" s="229" t="s">
        <v>627</v>
      </c>
      <c r="G789" s="782"/>
      <c r="H789" s="227">
        <v>1</v>
      </c>
      <c r="I789" s="278" t="s">
        <v>483</v>
      </c>
      <c r="J789" s="227" t="s">
        <v>508</v>
      </c>
      <c r="K789" s="278">
        <v>1</v>
      </c>
      <c r="L789" s="278" t="s">
        <v>531</v>
      </c>
      <c r="M789" s="228" t="s">
        <v>508</v>
      </c>
      <c r="N789" s="278">
        <v>12</v>
      </c>
      <c r="O789" s="278" t="s">
        <v>623</v>
      </c>
      <c r="P789" s="227">
        <f>K789*N789*H789</f>
        <v>12</v>
      </c>
      <c r="Q789" s="1749"/>
      <c r="R789" s="199"/>
      <c r="S789" s="211"/>
      <c r="T789" s="211"/>
      <c r="U789" s="210"/>
      <c r="V789" s="210"/>
    </row>
    <row r="790" spans="1:22" s="82" customFormat="1" ht="17.45" customHeight="1">
      <c r="A790" s="1731"/>
      <c r="B790" s="1763"/>
      <c r="C790" s="1764"/>
      <c r="D790" s="201"/>
      <c r="E790" s="260"/>
      <c r="F790" s="229" t="s">
        <v>626</v>
      </c>
      <c r="G790" s="782"/>
      <c r="H790" s="227">
        <v>1</v>
      </c>
      <c r="I790" s="278" t="s">
        <v>483</v>
      </c>
      <c r="J790" s="227" t="s">
        <v>508</v>
      </c>
      <c r="K790" s="278">
        <v>1</v>
      </c>
      <c r="L790" s="278" t="s">
        <v>531</v>
      </c>
      <c r="M790" s="228" t="s">
        <v>508</v>
      </c>
      <c r="N790" s="278">
        <v>12</v>
      </c>
      <c r="O790" s="278" t="s">
        <v>623</v>
      </c>
      <c r="P790" s="227">
        <f>K790*N790*H790</f>
        <v>12</v>
      </c>
      <c r="Q790" s="1749"/>
      <c r="R790" s="199"/>
      <c r="S790" s="211"/>
      <c r="T790" s="211"/>
      <c r="U790" s="210"/>
      <c r="V790" s="210"/>
    </row>
    <row r="791" spans="1:22" s="82" customFormat="1" ht="17.45" customHeight="1">
      <c r="A791" s="1732"/>
      <c r="B791" s="1765"/>
      <c r="C791" s="1766"/>
      <c r="D791" s="267"/>
      <c r="E791" s="268"/>
      <c r="F791" s="242" t="s">
        <v>625</v>
      </c>
      <c r="G791" s="302"/>
      <c r="H791" s="272">
        <v>1</v>
      </c>
      <c r="I791" s="273" t="s">
        <v>483</v>
      </c>
      <c r="J791" s="272" t="s">
        <v>508</v>
      </c>
      <c r="K791" s="273">
        <v>10</v>
      </c>
      <c r="L791" s="273" t="s">
        <v>531</v>
      </c>
      <c r="M791" s="274" t="s">
        <v>508</v>
      </c>
      <c r="N791" s="273">
        <v>12</v>
      </c>
      <c r="O791" s="273" t="s">
        <v>623</v>
      </c>
      <c r="P791" s="272">
        <f>K791*N791*H791</f>
        <v>120</v>
      </c>
      <c r="Q791" s="1750"/>
      <c r="R791" s="199"/>
      <c r="S791" s="211"/>
      <c r="T791" s="211"/>
      <c r="U791" s="210"/>
      <c r="V791" s="210"/>
    </row>
    <row r="792" spans="1:22" s="82" customFormat="1" ht="17.45" customHeight="1">
      <c r="A792" s="1731" t="s">
        <v>1139</v>
      </c>
      <c r="B792" s="1763" t="s">
        <v>1127</v>
      </c>
      <c r="C792" s="1764"/>
      <c r="D792" s="201"/>
      <c r="E792" s="260"/>
      <c r="F792" s="200" t="s">
        <v>624</v>
      </c>
      <c r="G792" s="226"/>
      <c r="H792" s="227">
        <v>4</v>
      </c>
      <c r="I792" s="278" t="s">
        <v>483</v>
      </c>
      <c r="J792" s="227" t="s">
        <v>508</v>
      </c>
      <c r="K792" s="278">
        <v>1</v>
      </c>
      <c r="L792" s="278" t="s">
        <v>531</v>
      </c>
      <c r="M792" s="228" t="s">
        <v>508</v>
      </c>
      <c r="N792" s="278">
        <v>7</v>
      </c>
      <c r="O792" s="278" t="s">
        <v>623</v>
      </c>
      <c r="P792" s="227">
        <f>K792*N792*H792</f>
        <v>28</v>
      </c>
      <c r="Q792" s="331"/>
      <c r="R792" s="199"/>
      <c r="S792" s="211"/>
      <c r="T792" s="211"/>
      <c r="U792" s="210"/>
      <c r="V792" s="210"/>
    </row>
    <row r="793" spans="1:22" s="82" customFormat="1" ht="17.45" customHeight="1">
      <c r="A793" s="1731"/>
      <c r="B793" s="1763"/>
      <c r="C793" s="1764"/>
      <c r="D793" s="201"/>
      <c r="E793" s="260"/>
      <c r="F793" s="200" t="s">
        <v>148</v>
      </c>
      <c r="G793" s="1759" t="s">
        <v>481</v>
      </c>
      <c r="H793" s="1759"/>
      <c r="I793" s="1759"/>
      <c r="J793" s="1759"/>
      <c r="K793" s="1759"/>
      <c r="L793" s="1759"/>
      <c r="M793" s="1759"/>
      <c r="N793" s="1759"/>
      <c r="O793" s="1759"/>
      <c r="P793" s="1760"/>
      <c r="Q793" s="331"/>
      <c r="R793" s="199"/>
      <c r="S793" s="211"/>
      <c r="T793" s="211"/>
      <c r="U793" s="210"/>
      <c r="V793" s="210"/>
    </row>
    <row r="794" spans="1:22" ht="8.25" customHeight="1">
      <c r="A794" s="1732"/>
      <c r="B794" s="1765"/>
      <c r="C794" s="1766"/>
      <c r="D794" s="267"/>
      <c r="E794" s="268"/>
      <c r="F794" s="242"/>
      <c r="G794" s="1798"/>
      <c r="H794" s="1798"/>
      <c r="I794" s="1798"/>
      <c r="J794" s="1798"/>
      <c r="K794" s="1798"/>
      <c r="L794" s="1798"/>
      <c r="M794" s="1798"/>
      <c r="N794" s="1798"/>
      <c r="O794" s="1798"/>
      <c r="P794" s="1847"/>
      <c r="Q794" s="332"/>
      <c r="R794" s="199"/>
      <c r="S794" s="211"/>
      <c r="T794" s="211"/>
      <c r="U794" s="210"/>
      <c r="V794" s="210"/>
    </row>
    <row r="795" spans="1:22" ht="17.45" customHeight="1">
      <c r="A795" s="1858" t="s">
        <v>9</v>
      </c>
      <c r="B795" s="1859"/>
      <c r="C795" s="1860"/>
      <c r="D795" s="848">
        <v>6527</v>
      </c>
      <c r="E795" s="849">
        <v>18912</v>
      </c>
      <c r="F795" s="1858"/>
      <c r="G795" s="1859"/>
      <c r="H795" s="1859"/>
      <c r="I795" s="1859"/>
      <c r="J795" s="1859"/>
      <c r="K795" s="1859"/>
      <c r="L795" s="1859"/>
      <c r="M795" s="1859"/>
      <c r="N795" s="1859"/>
      <c r="O795" s="1859"/>
      <c r="P795" s="850"/>
      <c r="Q795" s="851"/>
      <c r="R795" s="199"/>
      <c r="S795" s="199"/>
      <c r="T795" s="199"/>
      <c r="U795" s="209"/>
      <c r="V795" s="209"/>
    </row>
    <row r="796" spans="1:22" ht="17.45" customHeight="1">
      <c r="A796" s="1753" t="s">
        <v>622</v>
      </c>
      <c r="B796" s="1751" t="s">
        <v>621</v>
      </c>
      <c r="C796" s="1752"/>
      <c r="D796" s="333">
        <f>SUM(P799:P809)</f>
        <v>6527</v>
      </c>
      <c r="E796" s="334">
        <v>18912</v>
      </c>
      <c r="F796" s="335" t="s">
        <v>1579</v>
      </c>
      <c r="G796" s="335"/>
      <c r="H796" s="335"/>
      <c r="I796" s="335"/>
      <c r="J796" s="335"/>
      <c r="K796" s="335"/>
      <c r="L796" s="335"/>
      <c r="M796" s="336"/>
      <c r="N796" s="335"/>
      <c r="O796" s="335"/>
      <c r="P796" s="235"/>
      <c r="Q796" s="1754" t="s">
        <v>620</v>
      </c>
      <c r="R796" s="199"/>
      <c r="S796" s="199"/>
      <c r="T796" s="199"/>
      <c r="U796" s="209"/>
      <c r="V796" s="209"/>
    </row>
    <row r="797" spans="1:22" ht="17.45" customHeight="1">
      <c r="A797" s="1731"/>
      <c r="B797" s="1727"/>
      <c r="C797" s="1728"/>
      <c r="D797" s="337"/>
      <c r="E797" s="338"/>
      <c r="F797" s="296" t="s">
        <v>619</v>
      </c>
      <c r="G797" s="296"/>
      <c r="H797" s="296"/>
      <c r="I797" s="296"/>
      <c r="J797" s="296"/>
      <c r="K797" s="296"/>
      <c r="L797" s="296"/>
      <c r="M797" s="339"/>
      <c r="N797" s="296"/>
      <c r="O797" s="296"/>
      <c r="P797" s="228"/>
      <c r="Q797" s="1755"/>
      <c r="R797" s="199"/>
      <c r="S797" s="199"/>
      <c r="T797" s="199"/>
      <c r="U797" s="209"/>
      <c r="V797" s="209"/>
    </row>
    <row r="798" spans="1:22" ht="17.45" customHeight="1">
      <c r="A798" s="1731"/>
      <c r="B798" s="1727"/>
      <c r="C798" s="1728"/>
      <c r="D798" s="337"/>
      <c r="E798" s="338"/>
      <c r="F798" s="296" t="s">
        <v>147</v>
      </c>
      <c r="G798" s="296"/>
      <c r="H798" s="296"/>
      <c r="I798" s="296"/>
      <c r="J798" s="296"/>
      <c r="K798" s="296"/>
      <c r="L798" s="296"/>
      <c r="M798" s="339"/>
      <c r="N798" s="296"/>
      <c r="O798" s="296"/>
      <c r="P798" s="228"/>
      <c r="Q798" s="1755"/>
      <c r="R798" s="199"/>
      <c r="S798" s="199"/>
      <c r="T798" s="199"/>
      <c r="U798" s="209"/>
      <c r="V798" s="209"/>
    </row>
    <row r="799" spans="1:22" ht="17.45" customHeight="1">
      <c r="A799" s="1731"/>
      <c r="B799" s="1727"/>
      <c r="C799" s="1728"/>
      <c r="D799" s="337"/>
      <c r="E799" s="338"/>
      <c r="F799" s="1761" t="s">
        <v>618</v>
      </c>
      <c r="G799" s="1762"/>
      <c r="H799" s="296"/>
      <c r="I799" s="296"/>
      <c r="J799" s="296"/>
      <c r="K799" s="340">
        <v>57</v>
      </c>
      <c r="L799" s="296" t="s">
        <v>568</v>
      </c>
      <c r="M799" s="339" t="s">
        <v>68</v>
      </c>
      <c r="N799" s="340">
        <v>1</v>
      </c>
      <c r="O799" s="339" t="s">
        <v>425</v>
      </c>
      <c r="P799" s="223">
        <f>SUM(K799*N799)</f>
        <v>57</v>
      </c>
      <c r="Q799" s="1755"/>
      <c r="R799" s="199"/>
      <c r="S799" s="199"/>
      <c r="T799" s="199"/>
      <c r="U799" s="209"/>
      <c r="V799" s="209"/>
    </row>
    <row r="800" spans="1:22" ht="17.45" customHeight="1">
      <c r="A800" s="1731"/>
      <c r="B800" s="1727"/>
      <c r="C800" s="1728"/>
      <c r="D800" s="337"/>
      <c r="E800" s="338"/>
      <c r="F800" s="1761" t="s">
        <v>617</v>
      </c>
      <c r="G800" s="1762"/>
      <c r="H800" s="296"/>
      <c r="I800" s="296"/>
      <c r="J800" s="296"/>
      <c r="K800" s="340">
        <v>255</v>
      </c>
      <c r="L800" s="296" t="s">
        <v>568</v>
      </c>
      <c r="M800" s="339" t="s">
        <v>68</v>
      </c>
      <c r="N800" s="340">
        <v>1</v>
      </c>
      <c r="O800" s="339" t="s">
        <v>425</v>
      </c>
      <c r="P800" s="228">
        <f>K800*N800</f>
        <v>255</v>
      </c>
      <c r="Q800" s="1755"/>
      <c r="R800" s="199"/>
      <c r="S800" s="199"/>
      <c r="T800" s="199"/>
      <c r="U800" s="209"/>
      <c r="V800" s="209"/>
    </row>
    <row r="801" spans="1:22" ht="17.45" customHeight="1">
      <c r="A801" s="1731"/>
      <c r="B801" s="1727"/>
      <c r="C801" s="1728"/>
      <c r="D801" s="337"/>
      <c r="E801" s="338"/>
      <c r="F801" s="1841" t="s">
        <v>616</v>
      </c>
      <c r="G801" s="1842"/>
      <c r="H801" s="296"/>
      <c r="I801" s="296"/>
      <c r="J801" s="296"/>
      <c r="K801" s="340">
        <v>82</v>
      </c>
      <c r="L801" s="296" t="s">
        <v>568</v>
      </c>
      <c r="M801" s="339" t="s">
        <v>68</v>
      </c>
      <c r="N801" s="340">
        <v>1</v>
      </c>
      <c r="O801" s="339" t="s">
        <v>425</v>
      </c>
      <c r="P801" s="228">
        <f>K801*N801</f>
        <v>82</v>
      </c>
      <c r="Q801" s="1755"/>
      <c r="R801" s="199"/>
      <c r="S801" s="199"/>
      <c r="T801" s="199"/>
      <c r="U801" s="209"/>
      <c r="V801" s="209"/>
    </row>
    <row r="802" spans="1:22" ht="17.45" customHeight="1">
      <c r="A802" s="1731"/>
      <c r="B802" s="1727"/>
      <c r="C802" s="1728"/>
      <c r="D802" s="337"/>
      <c r="E802" s="338"/>
      <c r="F802" s="1761" t="s">
        <v>615</v>
      </c>
      <c r="G802" s="1762"/>
      <c r="H802" s="296"/>
      <c r="I802" s="296"/>
      <c r="J802" s="296"/>
      <c r="K802" s="340">
        <v>1256</v>
      </c>
      <c r="L802" s="296" t="s">
        <v>611</v>
      </c>
      <c r="M802" s="339" t="s">
        <v>68</v>
      </c>
      <c r="N802" s="340">
        <v>1</v>
      </c>
      <c r="O802" s="339" t="s">
        <v>425</v>
      </c>
      <c r="P802" s="228">
        <f t="shared" ref="P802:P809" si="22">SUM(K802*N802)</f>
        <v>1256</v>
      </c>
      <c r="Q802" s="1755"/>
      <c r="R802" s="199"/>
      <c r="S802" s="199"/>
      <c r="T802" s="199"/>
      <c r="U802" s="209"/>
      <c r="V802" s="209"/>
    </row>
    <row r="803" spans="1:22" ht="17.45" customHeight="1">
      <c r="A803" s="1731"/>
      <c r="B803" s="1727"/>
      <c r="C803" s="1728"/>
      <c r="D803" s="337"/>
      <c r="E803" s="338"/>
      <c r="F803" s="1761" t="s">
        <v>614</v>
      </c>
      <c r="G803" s="1762"/>
      <c r="H803" s="296"/>
      <c r="I803" s="296"/>
      <c r="J803" s="296"/>
      <c r="K803" s="340">
        <v>111</v>
      </c>
      <c r="L803" s="296" t="s">
        <v>483</v>
      </c>
      <c r="M803" s="339" t="s">
        <v>68</v>
      </c>
      <c r="N803" s="340">
        <v>1</v>
      </c>
      <c r="O803" s="339" t="s">
        <v>572</v>
      </c>
      <c r="P803" s="228">
        <f t="shared" si="22"/>
        <v>111</v>
      </c>
      <c r="Q803" s="1755"/>
      <c r="R803" s="199"/>
      <c r="S803" s="199"/>
      <c r="T803" s="199"/>
      <c r="U803" s="209"/>
      <c r="V803" s="209"/>
    </row>
    <row r="804" spans="1:22" ht="17.45" customHeight="1">
      <c r="A804" s="1731"/>
      <c r="B804" s="1727"/>
      <c r="C804" s="1728"/>
      <c r="D804" s="337"/>
      <c r="E804" s="338"/>
      <c r="F804" s="1761" t="s">
        <v>613</v>
      </c>
      <c r="G804" s="1762"/>
      <c r="H804" s="296"/>
      <c r="I804" s="296"/>
      <c r="J804" s="296"/>
      <c r="K804" s="340">
        <v>1790</v>
      </c>
      <c r="L804" s="296" t="s">
        <v>611</v>
      </c>
      <c r="M804" s="339" t="s">
        <v>68</v>
      </c>
      <c r="N804" s="340">
        <v>1</v>
      </c>
      <c r="O804" s="339" t="s">
        <v>425</v>
      </c>
      <c r="P804" s="228">
        <f t="shared" si="22"/>
        <v>1790</v>
      </c>
      <c r="Q804" s="1755"/>
      <c r="R804" s="199"/>
      <c r="S804" s="199"/>
      <c r="T804" s="199"/>
      <c r="U804" s="209"/>
      <c r="V804" s="209"/>
    </row>
    <row r="805" spans="1:22" ht="17.45" customHeight="1">
      <c r="A805" s="1731"/>
      <c r="B805" s="1727"/>
      <c r="C805" s="1728"/>
      <c r="D805" s="337"/>
      <c r="E805" s="338"/>
      <c r="F805" s="1761" t="s">
        <v>612</v>
      </c>
      <c r="G805" s="1762"/>
      <c r="H805" s="296"/>
      <c r="I805" s="296"/>
      <c r="J805" s="296"/>
      <c r="K805" s="340">
        <v>2899</v>
      </c>
      <c r="L805" s="296" t="s">
        <v>611</v>
      </c>
      <c r="M805" s="339" t="s">
        <v>68</v>
      </c>
      <c r="N805" s="340">
        <v>1</v>
      </c>
      <c r="O805" s="339" t="s">
        <v>425</v>
      </c>
      <c r="P805" s="228">
        <f t="shared" si="22"/>
        <v>2899</v>
      </c>
      <c r="Q805" s="1755"/>
      <c r="R805" s="199"/>
      <c r="S805" s="199"/>
      <c r="T805" s="199"/>
      <c r="U805" s="209"/>
      <c r="V805" s="209"/>
    </row>
    <row r="806" spans="1:22" ht="17.45" customHeight="1">
      <c r="A806" s="1731"/>
      <c r="B806" s="1727"/>
      <c r="C806" s="1728"/>
      <c r="D806" s="337"/>
      <c r="E806" s="338"/>
      <c r="F806" s="1761" t="s">
        <v>610</v>
      </c>
      <c r="G806" s="1762"/>
      <c r="H806" s="296"/>
      <c r="I806" s="296"/>
      <c r="J806" s="296"/>
      <c r="K806" s="340">
        <v>3</v>
      </c>
      <c r="L806" s="296" t="s">
        <v>531</v>
      </c>
      <c r="M806" s="339" t="s">
        <v>68</v>
      </c>
      <c r="N806" s="340">
        <v>11</v>
      </c>
      <c r="O806" s="339" t="s">
        <v>566</v>
      </c>
      <c r="P806" s="228">
        <f t="shared" si="22"/>
        <v>33</v>
      </c>
      <c r="Q806" s="1755"/>
      <c r="R806" s="199"/>
      <c r="S806" s="199"/>
      <c r="T806" s="199"/>
      <c r="U806" s="209"/>
      <c r="V806" s="209"/>
    </row>
    <row r="807" spans="1:22" ht="17.45" customHeight="1">
      <c r="A807" s="1731"/>
      <c r="B807" s="1727"/>
      <c r="C807" s="1728"/>
      <c r="D807" s="337"/>
      <c r="E807" s="338"/>
      <c r="F807" s="1761" t="s">
        <v>609</v>
      </c>
      <c r="G807" s="1762"/>
      <c r="H807" s="296"/>
      <c r="I807" s="296"/>
      <c r="J807" s="296"/>
      <c r="K807" s="340">
        <v>3</v>
      </c>
      <c r="L807" s="296" t="s">
        <v>524</v>
      </c>
      <c r="M807" s="339" t="s">
        <v>68</v>
      </c>
      <c r="N807" s="340">
        <v>10</v>
      </c>
      <c r="O807" s="339" t="s">
        <v>566</v>
      </c>
      <c r="P807" s="228">
        <f t="shared" si="22"/>
        <v>30</v>
      </c>
      <c r="Q807" s="1755"/>
      <c r="R807" s="199"/>
      <c r="S807" s="199"/>
      <c r="T807" s="199"/>
      <c r="U807" s="209"/>
      <c r="V807" s="209"/>
    </row>
    <row r="808" spans="1:22" ht="17.45" customHeight="1">
      <c r="A808" s="1731"/>
      <c r="B808" s="1727"/>
      <c r="C808" s="1728"/>
      <c r="D808" s="337"/>
      <c r="E808" s="338"/>
      <c r="F808" s="1761" t="s">
        <v>608</v>
      </c>
      <c r="G808" s="1762"/>
      <c r="H808" s="296"/>
      <c r="I808" s="296"/>
      <c r="J808" s="296"/>
      <c r="K808" s="340">
        <v>1</v>
      </c>
      <c r="L808" s="296" t="s">
        <v>531</v>
      </c>
      <c r="M808" s="339" t="s">
        <v>68</v>
      </c>
      <c r="N808" s="340">
        <v>10</v>
      </c>
      <c r="O808" s="339" t="s">
        <v>566</v>
      </c>
      <c r="P808" s="228">
        <f t="shared" si="22"/>
        <v>10</v>
      </c>
      <c r="Q808" s="1755"/>
      <c r="R808" s="199"/>
      <c r="S808" s="199"/>
      <c r="T808" s="199"/>
      <c r="U808" s="209"/>
      <c r="V808" s="209"/>
    </row>
    <row r="809" spans="1:22" ht="17.45" customHeight="1">
      <c r="A809" s="1731"/>
      <c r="B809" s="1727"/>
      <c r="C809" s="1728"/>
      <c r="D809" s="337"/>
      <c r="E809" s="338"/>
      <c r="F809" s="1761" t="s">
        <v>607</v>
      </c>
      <c r="G809" s="1762"/>
      <c r="H809" s="296"/>
      <c r="I809" s="296"/>
      <c r="J809" s="296"/>
      <c r="K809" s="340">
        <v>1</v>
      </c>
      <c r="L809" s="296" t="s">
        <v>531</v>
      </c>
      <c r="M809" s="339" t="s">
        <v>68</v>
      </c>
      <c r="N809" s="340">
        <v>4</v>
      </c>
      <c r="O809" s="339" t="s">
        <v>606</v>
      </c>
      <c r="P809" s="228">
        <f t="shared" si="22"/>
        <v>4</v>
      </c>
      <c r="Q809" s="1755"/>
      <c r="R809" s="199"/>
      <c r="S809" s="199"/>
      <c r="T809" s="199"/>
      <c r="U809" s="209"/>
      <c r="V809" s="209"/>
    </row>
    <row r="810" spans="1:22" ht="17.45" customHeight="1">
      <c r="A810" s="1731"/>
      <c r="B810" s="1727"/>
      <c r="C810" s="1728"/>
      <c r="D810" s="337"/>
      <c r="E810" s="338"/>
      <c r="F810" s="296" t="s">
        <v>565</v>
      </c>
      <c r="G810" s="1815" t="s">
        <v>605</v>
      </c>
      <c r="H810" s="1815"/>
      <c r="I810" s="1815"/>
      <c r="J810" s="1815"/>
      <c r="K810" s="1815"/>
      <c r="L810" s="1815"/>
      <c r="M810" s="1815"/>
      <c r="N810" s="1815"/>
      <c r="O810" s="1815"/>
      <c r="P810" s="1857"/>
      <c r="Q810" s="1755"/>
      <c r="R810" s="199"/>
      <c r="S810" s="199"/>
      <c r="T810" s="199"/>
      <c r="U810" s="209"/>
      <c r="V810" s="209"/>
    </row>
    <row r="811" spans="1:22" ht="17.45" customHeight="1">
      <c r="A811" s="1731"/>
      <c r="B811" s="1727"/>
      <c r="C811" s="1728"/>
      <c r="D811" s="337"/>
      <c r="E811" s="338"/>
      <c r="F811" s="296"/>
      <c r="G811" s="1815"/>
      <c r="H811" s="1815"/>
      <c r="I811" s="1815"/>
      <c r="J811" s="1815"/>
      <c r="K811" s="1815"/>
      <c r="L811" s="1815"/>
      <c r="M811" s="1815"/>
      <c r="N811" s="1815"/>
      <c r="O811" s="1815"/>
      <c r="P811" s="1857"/>
      <c r="Q811" s="1755"/>
      <c r="R811" s="199"/>
      <c r="S811" s="199"/>
      <c r="T811" s="199"/>
      <c r="U811" s="209"/>
      <c r="V811" s="209"/>
    </row>
    <row r="812" spans="1:22" ht="17.45" customHeight="1">
      <c r="A812" s="1732"/>
      <c r="B812" s="1729"/>
      <c r="C812" s="1730"/>
      <c r="D812" s="337"/>
      <c r="E812" s="338"/>
      <c r="F812" s="296"/>
      <c r="G812" s="778"/>
      <c r="H812" s="778"/>
      <c r="I812" s="778"/>
      <c r="J812" s="778"/>
      <c r="K812" s="778"/>
      <c r="L812" s="778"/>
      <c r="M812" s="778"/>
      <c r="N812" s="778"/>
      <c r="O812" s="778"/>
      <c r="P812" s="778"/>
      <c r="Q812" s="1756"/>
      <c r="R812" s="199"/>
      <c r="S812" s="199"/>
      <c r="T812" s="199"/>
      <c r="U812" s="209"/>
      <c r="V812" s="209"/>
    </row>
    <row r="813" spans="1:22" ht="17.45" customHeight="1">
      <c r="A813" s="1809" t="s">
        <v>462</v>
      </c>
      <c r="B813" s="1810"/>
      <c r="C813" s="1811"/>
      <c r="D813" s="341">
        <f>SUM(D814:D832)</f>
        <v>1433</v>
      </c>
      <c r="E813" s="342">
        <f>SUM(E814:E832)</f>
        <v>7700</v>
      </c>
      <c r="F813" s="779"/>
      <c r="G813" s="779"/>
      <c r="H813" s="779"/>
      <c r="I813" s="779"/>
      <c r="J813" s="779"/>
      <c r="K813" s="779"/>
      <c r="L813" s="779"/>
      <c r="M813" s="779"/>
      <c r="N813" s="779"/>
      <c r="O813" s="779"/>
      <c r="P813" s="343"/>
      <c r="Q813" s="344"/>
      <c r="R813" s="199"/>
      <c r="S813" s="199"/>
      <c r="T813" s="199"/>
      <c r="U813" s="209"/>
      <c r="V813" s="209"/>
    </row>
    <row r="814" spans="1:22" ht="17.45" customHeight="1">
      <c r="A814" s="1753" t="s">
        <v>604</v>
      </c>
      <c r="B814" s="1751" t="s">
        <v>603</v>
      </c>
      <c r="C814" s="1752"/>
      <c r="D814" s="208">
        <f>SUM(P817:P826)</f>
        <v>1433</v>
      </c>
      <c r="E814" s="257">
        <v>7700</v>
      </c>
      <c r="F814" s="1790" t="s">
        <v>602</v>
      </c>
      <c r="G814" s="1791"/>
      <c r="H814" s="1791"/>
      <c r="I814" s="234"/>
      <c r="J814" s="236"/>
      <c r="K814" s="234"/>
      <c r="L814" s="234"/>
      <c r="M814" s="235"/>
      <c r="N814" s="234"/>
      <c r="O814" s="234"/>
      <c r="P814" s="236"/>
      <c r="Q814" s="1733" t="s">
        <v>601</v>
      </c>
      <c r="R814" s="199"/>
      <c r="S814" s="199"/>
      <c r="T814" s="199"/>
      <c r="U814" s="209"/>
      <c r="V814" s="209"/>
    </row>
    <row r="815" spans="1:22" ht="17.45" customHeight="1">
      <c r="A815" s="1731"/>
      <c r="B815" s="1727"/>
      <c r="C815" s="1728"/>
      <c r="D815" s="239"/>
      <c r="E815" s="224"/>
      <c r="F815" s="200" t="s">
        <v>600</v>
      </c>
      <c r="G815" s="226"/>
      <c r="H815" s="227"/>
      <c r="I815" s="278"/>
      <c r="J815" s="227"/>
      <c r="K815" s="278"/>
      <c r="L815" s="278"/>
      <c r="M815" s="228"/>
      <c r="N815" s="278"/>
      <c r="O815" s="278"/>
      <c r="P815" s="227"/>
      <c r="Q815" s="1734"/>
      <c r="R815" s="199"/>
      <c r="S815" s="199"/>
      <c r="T815" s="199"/>
      <c r="U815" s="209"/>
      <c r="V815" s="209"/>
    </row>
    <row r="816" spans="1:22" ht="17.45" customHeight="1">
      <c r="A816" s="1731"/>
      <c r="B816" s="1727"/>
      <c r="C816" s="1728"/>
      <c r="D816" s="239"/>
      <c r="E816" s="224"/>
      <c r="F816" s="200" t="s">
        <v>500</v>
      </c>
      <c r="G816" s="226"/>
      <c r="H816" s="227"/>
      <c r="I816" s="278"/>
      <c r="J816" s="227"/>
      <c r="K816" s="278"/>
      <c r="L816" s="278"/>
      <c r="M816" s="228"/>
      <c r="N816" s="278"/>
      <c r="O816" s="278"/>
      <c r="P816" s="227"/>
      <c r="Q816" s="1734"/>
      <c r="R816" s="199"/>
      <c r="S816" s="199"/>
      <c r="T816" s="199"/>
      <c r="U816" s="209"/>
      <c r="V816" s="209"/>
    </row>
    <row r="817" spans="1:22" ht="17.45" customHeight="1">
      <c r="A817" s="1731"/>
      <c r="B817" s="1727"/>
      <c r="C817" s="1728"/>
      <c r="D817" s="239"/>
      <c r="E817" s="224"/>
      <c r="F817" s="1757" t="s">
        <v>599</v>
      </c>
      <c r="G817" s="1758"/>
      <c r="H817" s="227"/>
      <c r="I817" s="278"/>
      <c r="J817" s="227"/>
      <c r="K817" s="278">
        <v>50</v>
      </c>
      <c r="L817" s="278" t="s">
        <v>483</v>
      </c>
      <c r="M817" s="228" t="s">
        <v>508</v>
      </c>
      <c r="N817" s="278">
        <v>1</v>
      </c>
      <c r="O817" s="278" t="s">
        <v>493</v>
      </c>
      <c r="P817" s="261">
        <f>K817*N817</f>
        <v>50</v>
      </c>
      <c r="Q817" s="1734"/>
      <c r="R817" s="199"/>
      <c r="S817" s="199"/>
      <c r="T817" s="199"/>
      <c r="U817" s="209"/>
      <c r="V817" s="209"/>
    </row>
    <row r="818" spans="1:22" ht="17.45" customHeight="1">
      <c r="A818" s="1731"/>
      <c r="B818" s="1727"/>
      <c r="C818" s="1728"/>
      <c r="D818" s="239"/>
      <c r="E818" s="224"/>
      <c r="F818" s="200" t="s">
        <v>598</v>
      </c>
      <c r="G818" s="226"/>
      <c r="H818" s="227"/>
      <c r="I818" s="278"/>
      <c r="J818" s="227"/>
      <c r="K818" s="278">
        <v>1</v>
      </c>
      <c r="L818" s="278" t="s">
        <v>483</v>
      </c>
      <c r="M818" s="228" t="s">
        <v>508</v>
      </c>
      <c r="N818" s="278">
        <v>1</v>
      </c>
      <c r="O818" s="278" t="s">
        <v>493</v>
      </c>
      <c r="P818" s="261">
        <f>K818*N818</f>
        <v>1</v>
      </c>
      <c r="Q818" s="1734"/>
      <c r="R818" s="199"/>
      <c r="S818" s="199"/>
      <c r="T818" s="199"/>
      <c r="U818" s="209"/>
      <c r="V818" s="209"/>
    </row>
    <row r="819" spans="1:22" ht="17.45" customHeight="1">
      <c r="A819" s="1731"/>
      <c r="B819" s="1727"/>
      <c r="C819" s="1728"/>
      <c r="D819" s="239"/>
      <c r="E819" s="224"/>
      <c r="F819" s="200" t="s">
        <v>597</v>
      </c>
      <c r="G819" s="226"/>
      <c r="H819" s="227"/>
      <c r="I819" s="278"/>
      <c r="J819" s="227"/>
      <c r="K819" s="278">
        <v>50</v>
      </c>
      <c r="L819" s="278" t="s">
        <v>483</v>
      </c>
      <c r="M819" s="228" t="s">
        <v>508</v>
      </c>
      <c r="N819" s="278">
        <v>1</v>
      </c>
      <c r="O819" s="278" t="s">
        <v>493</v>
      </c>
      <c r="P819" s="261">
        <f>K819*N819</f>
        <v>50</v>
      </c>
      <c r="Q819" s="1734"/>
      <c r="R819" s="199"/>
      <c r="S819" s="199"/>
      <c r="T819" s="199"/>
      <c r="U819" s="209"/>
      <c r="V819" s="209"/>
    </row>
    <row r="820" spans="1:22" ht="17.45" customHeight="1">
      <c r="A820" s="1731"/>
      <c r="B820" s="1727"/>
      <c r="C820" s="1728"/>
      <c r="D820" s="239"/>
      <c r="E820" s="224"/>
      <c r="F820" s="200" t="s">
        <v>596</v>
      </c>
      <c r="G820" s="226"/>
      <c r="H820" s="227"/>
      <c r="I820" s="278"/>
      <c r="J820" s="227"/>
      <c r="K820" s="278">
        <v>40</v>
      </c>
      <c r="L820" s="278" t="s">
        <v>483</v>
      </c>
      <c r="M820" s="228" t="s">
        <v>508</v>
      </c>
      <c r="N820" s="278">
        <v>1</v>
      </c>
      <c r="O820" s="278" t="s">
        <v>493</v>
      </c>
      <c r="P820" s="261">
        <f>K820*N820</f>
        <v>40</v>
      </c>
      <c r="Q820" s="1734"/>
      <c r="R820" s="199"/>
      <c r="S820" s="199"/>
      <c r="T820" s="199"/>
      <c r="U820" s="209"/>
      <c r="V820" s="209"/>
    </row>
    <row r="821" spans="1:22" ht="17.45" customHeight="1">
      <c r="A821" s="1731"/>
      <c r="B821" s="1727"/>
      <c r="C821" s="1728"/>
      <c r="D821" s="239"/>
      <c r="E821" s="224"/>
      <c r="F821" s="200" t="s">
        <v>595</v>
      </c>
      <c r="G821" s="226"/>
      <c r="H821" s="227"/>
      <c r="I821" s="278"/>
      <c r="J821" s="227"/>
      <c r="K821" s="278">
        <v>37</v>
      </c>
      <c r="L821" s="278" t="s">
        <v>483</v>
      </c>
      <c r="M821" s="228" t="s">
        <v>508</v>
      </c>
      <c r="N821" s="278">
        <v>2</v>
      </c>
      <c r="O821" s="278" t="s">
        <v>493</v>
      </c>
      <c r="P821" s="261">
        <f>K821*N821</f>
        <v>74</v>
      </c>
      <c r="Q821" s="1734"/>
      <c r="R821" s="199"/>
      <c r="S821" s="199"/>
      <c r="T821" s="199"/>
      <c r="U821" s="209"/>
      <c r="V821" s="209"/>
    </row>
    <row r="822" spans="1:22" ht="17.45" customHeight="1">
      <c r="A822" s="1731"/>
      <c r="B822" s="1727"/>
      <c r="C822" s="1728"/>
      <c r="D822" s="239"/>
      <c r="E822" s="224"/>
      <c r="F822" s="200" t="s">
        <v>594</v>
      </c>
      <c r="G822" s="226"/>
      <c r="H822" s="227">
        <v>50</v>
      </c>
      <c r="I822" s="278" t="s">
        <v>483</v>
      </c>
      <c r="J822" s="227" t="s">
        <v>508</v>
      </c>
      <c r="K822" s="278">
        <v>3</v>
      </c>
      <c r="L822" s="278" t="s">
        <v>531</v>
      </c>
      <c r="M822" s="228" t="s">
        <v>508</v>
      </c>
      <c r="N822" s="278">
        <v>8</v>
      </c>
      <c r="O822" s="278" t="s">
        <v>506</v>
      </c>
      <c r="P822" s="261">
        <f>H822*K822*N822</f>
        <v>1200</v>
      </c>
      <c r="Q822" s="1734"/>
      <c r="R822" s="199"/>
      <c r="S822" s="199"/>
      <c r="T822" s="199"/>
      <c r="U822" s="209"/>
      <c r="V822" s="209"/>
    </row>
    <row r="823" spans="1:22" ht="17.45" customHeight="1">
      <c r="A823" s="1731"/>
      <c r="B823" s="1727"/>
      <c r="C823" s="1728"/>
      <c r="D823" s="239"/>
      <c r="E823" s="224"/>
      <c r="F823" s="200" t="s">
        <v>593</v>
      </c>
      <c r="G823" s="226"/>
      <c r="H823" s="227"/>
      <c r="I823" s="278"/>
      <c r="J823" s="227"/>
      <c r="K823" s="278"/>
      <c r="L823" s="278"/>
      <c r="M823" s="228"/>
      <c r="N823" s="278">
        <v>1</v>
      </c>
      <c r="O823" s="278" t="s">
        <v>493</v>
      </c>
      <c r="P823" s="261">
        <v>1</v>
      </c>
      <c r="Q823" s="1734"/>
      <c r="R823" s="199"/>
      <c r="S823" s="199"/>
      <c r="T823" s="199"/>
      <c r="U823" s="209"/>
      <c r="V823" s="209"/>
    </row>
    <row r="824" spans="1:22" ht="17.45" customHeight="1">
      <c r="A824" s="1731"/>
      <c r="B824" s="1727"/>
      <c r="C824" s="1728"/>
      <c r="D824" s="239"/>
      <c r="E824" s="224"/>
      <c r="F824" s="200" t="s">
        <v>592</v>
      </c>
      <c r="G824" s="226"/>
      <c r="H824" s="227"/>
      <c r="I824" s="278"/>
      <c r="J824" s="227"/>
      <c r="K824" s="278">
        <v>5</v>
      </c>
      <c r="L824" s="278" t="s">
        <v>483</v>
      </c>
      <c r="M824" s="228" t="s">
        <v>508</v>
      </c>
      <c r="N824" s="278">
        <v>1</v>
      </c>
      <c r="O824" s="278" t="s">
        <v>493</v>
      </c>
      <c r="P824" s="261">
        <f>K824*N824</f>
        <v>5</v>
      </c>
      <c r="Q824" s="1734"/>
      <c r="R824" s="199"/>
      <c r="S824" s="199"/>
      <c r="T824" s="199"/>
      <c r="U824" s="209"/>
      <c r="V824" s="209"/>
    </row>
    <row r="825" spans="1:22" ht="17.45" customHeight="1">
      <c r="A825" s="1731"/>
      <c r="B825" s="1727"/>
      <c r="C825" s="1728"/>
      <c r="D825" s="239"/>
      <c r="E825" s="224"/>
      <c r="F825" s="200" t="s">
        <v>547</v>
      </c>
      <c r="G825" s="226"/>
      <c r="H825" s="227"/>
      <c r="I825" s="278"/>
      <c r="J825" s="227"/>
      <c r="K825" s="278">
        <v>1</v>
      </c>
      <c r="L825" s="278" t="s">
        <v>531</v>
      </c>
      <c r="M825" s="228" t="s">
        <v>508</v>
      </c>
      <c r="N825" s="278">
        <v>8</v>
      </c>
      <c r="O825" s="278" t="s">
        <v>506</v>
      </c>
      <c r="P825" s="261">
        <f>K825*N825</f>
        <v>8</v>
      </c>
      <c r="Q825" s="1734"/>
      <c r="R825" s="199"/>
      <c r="S825" s="199"/>
      <c r="T825" s="199"/>
      <c r="U825" s="209"/>
      <c r="V825" s="209"/>
    </row>
    <row r="826" spans="1:22" ht="17.45" customHeight="1">
      <c r="A826" s="1731"/>
      <c r="B826" s="1727"/>
      <c r="C826" s="1728"/>
      <c r="D826" s="239"/>
      <c r="E826" s="224"/>
      <c r="F826" s="200" t="s">
        <v>1570</v>
      </c>
      <c r="G826" s="226"/>
      <c r="H826" s="227"/>
      <c r="I826" s="278"/>
      <c r="J826" s="227"/>
      <c r="K826" s="278">
        <v>1</v>
      </c>
      <c r="L826" s="278" t="s">
        <v>207</v>
      </c>
      <c r="M826" s="228" t="s">
        <v>251</v>
      </c>
      <c r="N826" s="278">
        <v>4</v>
      </c>
      <c r="O826" s="278" t="s">
        <v>493</v>
      </c>
      <c r="P826" s="261">
        <f>K826*N826</f>
        <v>4</v>
      </c>
      <c r="Q826" s="1734"/>
      <c r="R826" s="199"/>
      <c r="S826" s="199"/>
      <c r="T826" s="199"/>
      <c r="U826" s="209"/>
      <c r="V826" s="209"/>
    </row>
    <row r="827" spans="1:22" ht="17.45" customHeight="1">
      <c r="A827" s="1731"/>
      <c r="B827" s="1727"/>
      <c r="C827" s="1728"/>
      <c r="D827" s="239"/>
      <c r="E827" s="224"/>
      <c r="F827" s="200" t="s">
        <v>148</v>
      </c>
      <c r="G827" s="1759" t="s">
        <v>591</v>
      </c>
      <c r="H827" s="1759"/>
      <c r="I827" s="1759"/>
      <c r="J827" s="1759"/>
      <c r="K827" s="1759"/>
      <c r="L827" s="1759"/>
      <c r="M827" s="1759"/>
      <c r="N827" s="1759"/>
      <c r="O827" s="1759"/>
      <c r="P827" s="1760"/>
      <c r="Q827" s="1734"/>
      <c r="R827" s="199"/>
      <c r="S827" s="199"/>
      <c r="T827" s="199"/>
      <c r="U827" s="209"/>
      <c r="V827" s="209"/>
    </row>
    <row r="828" spans="1:22" ht="17.45" customHeight="1">
      <c r="A828" s="1731"/>
      <c r="B828" s="1727"/>
      <c r="C828" s="1728"/>
      <c r="D828" s="239"/>
      <c r="E828" s="224"/>
      <c r="F828" s="200"/>
      <c r="G828" s="1759" t="s">
        <v>590</v>
      </c>
      <c r="H828" s="1759"/>
      <c r="I828" s="1759"/>
      <c r="J828" s="1759"/>
      <c r="K828" s="1759"/>
      <c r="L828" s="1759"/>
      <c r="M828" s="1759"/>
      <c r="N828" s="1759"/>
      <c r="O828" s="1759"/>
      <c r="P828" s="1760"/>
      <c r="Q828" s="1734"/>
      <c r="R828" s="199"/>
      <c r="S828" s="199"/>
      <c r="T828" s="199"/>
      <c r="U828" s="209"/>
      <c r="V828" s="209"/>
    </row>
    <row r="829" spans="1:22" ht="17.45" customHeight="1">
      <c r="A829" s="1731"/>
      <c r="B829" s="1727"/>
      <c r="C829" s="1728"/>
      <c r="D829" s="239"/>
      <c r="E829" s="224"/>
      <c r="F829" s="200"/>
      <c r="G829" s="1759" t="s">
        <v>589</v>
      </c>
      <c r="H829" s="1759"/>
      <c r="I829" s="1759"/>
      <c r="J829" s="1759"/>
      <c r="K829" s="1759"/>
      <c r="L829" s="1759"/>
      <c r="M829" s="1759"/>
      <c r="N829" s="1759"/>
      <c r="O829" s="1759"/>
      <c r="P829" s="1760"/>
      <c r="Q829" s="1734"/>
      <c r="R829" s="199"/>
      <c r="S829" s="199"/>
      <c r="T829" s="199"/>
      <c r="U829" s="209"/>
      <c r="V829" s="209"/>
    </row>
    <row r="830" spans="1:22" ht="17.45" customHeight="1">
      <c r="A830" s="1731"/>
      <c r="B830" s="1727"/>
      <c r="C830" s="1728"/>
      <c r="D830" s="239"/>
      <c r="E830" s="224"/>
      <c r="F830" s="200"/>
      <c r="G830" s="1759" t="s">
        <v>588</v>
      </c>
      <c r="H830" s="1759"/>
      <c r="I830" s="1759"/>
      <c r="J830" s="1759"/>
      <c r="K830" s="1759"/>
      <c r="L830" s="1759"/>
      <c r="M830" s="1759"/>
      <c r="N830" s="1759"/>
      <c r="O830" s="1759"/>
      <c r="P830" s="1760"/>
      <c r="Q830" s="1734"/>
      <c r="R830" s="199"/>
      <c r="S830" s="199"/>
      <c r="T830" s="199"/>
      <c r="U830" s="209"/>
      <c r="V830" s="209"/>
    </row>
    <row r="831" spans="1:22" ht="17.45" customHeight="1">
      <c r="A831" s="1731"/>
      <c r="B831" s="1727"/>
      <c r="C831" s="1728"/>
      <c r="D831" s="239"/>
      <c r="E831" s="224"/>
      <c r="F831" s="200"/>
      <c r="G831" s="1759" t="s">
        <v>587</v>
      </c>
      <c r="H831" s="1759"/>
      <c r="I831" s="1759"/>
      <c r="J831" s="1759"/>
      <c r="K831" s="1759"/>
      <c r="L831" s="1759"/>
      <c r="M831" s="1759"/>
      <c r="N831" s="1759"/>
      <c r="O831" s="1759"/>
      <c r="P831" s="1760"/>
      <c r="Q831" s="1734"/>
      <c r="R831" s="199"/>
      <c r="S831" s="199"/>
      <c r="T831" s="199"/>
      <c r="U831" s="209"/>
      <c r="V831" s="209"/>
    </row>
    <row r="832" spans="1:22" ht="17.45" customHeight="1">
      <c r="A832" s="1732"/>
      <c r="B832" s="1729"/>
      <c r="C832" s="1730"/>
      <c r="D832" s="240"/>
      <c r="E832" s="241"/>
      <c r="F832" s="242"/>
      <c r="G832" s="1798" t="s">
        <v>586</v>
      </c>
      <c r="H832" s="1798"/>
      <c r="I832" s="1798"/>
      <c r="J832" s="1798"/>
      <c r="K832" s="1798"/>
      <c r="L832" s="1798"/>
      <c r="M832" s="1798"/>
      <c r="N832" s="1798"/>
      <c r="O832" s="1798"/>
      <c r="P832" s="1847"/>
      <c r="Q832" s="1735"/>
      <c r="R832" s="199"/>
      <c r="S832" s="199"/>
      <c r="T832" s="199"/>
      <c r="U832" s="209"/>
      <c r="V832" s="209"/>
    </row>
    <row r="833" spans="1:22" ht="17.45" customHeight="1">
      <c r="A833" s="1858" t="s">
        <v>9</v>
      </c>
      <c r="B833" s="1859"/>
      <c r="C833" s="1860"/>
      <c r="D833" s="848">
        <f>SUM(D834)</f>
        <v>1611</v>
      </c>
      <c r="E833" s="849">
        <f>E834</f>
        <v>27800</v>
      </c>
      <c r="F833" s="1862"/>
      <c r="G833" s="1863"/>
      <c r="H833" s="1863"/>
      <c r="I833" s="1863"/>
      <c r="J833" s="1863"/>
      <c r="K833" s="1863"/>
      <c r="L833" s="1863"/>
      <c r="M833" s="1863"/>
      <c r="N833" s="1863"/>
      <c r="O833" s="1863"/>
      <c r="P833" s="852"/>
      <c r="Q833" s="853"/>
      <c r="R833" s="199"/>
      <c r="S833" s="199"/>
      <c r="T833" s="199"/>
      <c r="U833" s="209"/>
      <c r="V833" s="209"/>
    </row>
    <row r="834" spans="1:22" ht="17.45" customHeight="1">
      <c r="A834" s="1753" t="s">
        <v>585</v>
      </c>
      <c r="B834" s="1751" t="s">
        <v>584</v>
      </c>
      <c r="C834" s="1752"/>
      <c r="D834" s="345">
        <f>SUM(P837:P847)</f>
        <v>1611</v>
      </c>
      <c r="E834" s="346">
        <v>27800</v>
      </c>
      <c r="F834" s="335" t="s">
        <v>1580</v>
      </c>
      <c r="G834" s="335"/>
      <c r="H834" s="335"/>
      <c r="I834" s="335"/>
      <c r="J834" s="335"/>
      <c r="K834" s="335"/>
      <c r="L834" s="335"/>
      <c r="M834" s="336"/>
      <c r="N834" s="335"/>
      <c r="O834" s="335"/>
      <c r="P834" s="235"/>
      <c r="Q834" s="352"/>
      <c r="R834" s="199"/>
      <c r="S834" s="199"/>
      <c r="T834" s="199"/>
      <c r="U834" s="209"/>
      <c r="V834" s="209"/>
    </row>
    <row r="835" spans="1:22" ht="17.45" customHeight="1">
      <c r="A835" s="1731"/>
      <c r="B835" s="1727"/>
      <c r="C835" s="1728"/>
      <c r="D835" s="347"/>
      <c r="E835" s="348"/>
      <c r="F835" s="296" t="s">
        <v>582</v>
      </c>
      <c r="G835" s="296"/>
      <c r="H835" s="296"/>
      <c r="I835" s="296"/>
      <c r="J835" s="296"/>
      <c r="K835" s="296"/>
      <c r="L835" s="296"/>
      <c r="M835" s="339"/>
      <c r="N835" s="296"/>
      <c r="O835" s="296"/>
      <c r="P835" s="228"/>
      <c r="Q835" s="352"/>
      <c r="R835" s="199"/>
      <c r="S835" s="199"/>
      <c r="T835" s="199"/>
      <c r="U835" s="209"/>
      <c r="V835" s="209"/>
    </row>
    <row r="836" spans="1:22" ht="17.45" customHeight="1">
      <c r="A836" s="1731"/>
      <c r="B836" s="1727"/>
      <c r="C836" s="1728"/>
      <c r="D836" s="347"/>
      <c r="E836" s="348"/>
      <c r="F836" s="296" t="s">
        <v>147</v>
      </c>
      <c r="G836" s="296"/>
      <c r="H836" s="296"/>
      <c r="I836" s="296"/>
      <c r="J836" s="296"/>
      <c r="K836" s="296"/>
      <c r="L836" s="296"/>
      <c r="M836" s="339"/>
      <c r="N836" s="296"/>
      <c r="O836" s="296"/>
      <c r="P836" s="228"/>
      <c r="Q836" s="352"/>
      <c r="R836" s="199"/>
      <c r="S836" s="199"/>
      <c r="T836" s="199"/>
      <c r="U836" s="209"/>
      <c r="V836" s="209"/>
    </row>
    <row r="837" spans="1:22" ht="17.45" customHeight="1">
      <c r="A837" s="1753" t="s">
        <v>1128</v>
      </c>
      <c r="B837" s="1751" t="s">
        <v>1128</v>
      </c>
      <c r="C837" s="1752"/>
      <c r="D837" s="345"/>
      <c r="E837" s="346"/>
      <c r="F837" s="1864" t="s">
        <v>581</v>
      </c>
      <c r="G837" s="1864"/>
      <c r="H837" s="335"/>
      <c r="I837" s="335"/>
      <c r="J837" s="335"/>
      <c r="K837" s="353">
        <v>10</v>
      </c>
      <c r="L837" s="335" t="s">
        <v>568</v>
      </c>
      <c r="M837" s="336" t="s">
        <v>68</v>
      </c>
      <c r="N837" s="353">
        <v>2</v>
      </c>
      <c r="O837" s="336" t="s">
        <v>579</v>
      </c>
      <c r="P837" s="235">
        <f>K837*N837</f>
        <v>20</v>
      </c>
      <c r="Q837" s="1754" t="s">
        <v>583</v>
      </c>
      <c r="R837" s="199"/>
      <c r="S837" s="199"/>
      <c r="T837" s="199"/>
      <c r="U837" s="209"/>
      <c r="V837" s="209"/>
    </row>
    <row r="838" spans="1:22" ht="17.45" customHeight="1">
      <c r="A838" s="1731"/>
      <c r="B838" s="1727"/>
      <c r="C838" s="1728"/>
      <c r="D838" s="347"/>
      <c r="E838" s="348"/>
      <c r="F838" s="1762" t="s">
        <v>580</v>
      </c>
      <c r="G838" s="1762"/>
      <c r="H838" s="296"/>
      <c r="I838" s="296"/>
      <c r="J838" s="296"/>
      <c r="K838" s="340">
        <v>56</v>
      </c>
      <c r="L838" s="296" t="s">
        <v>568</v>
      </c>
      <c r="M838" s="339" t="s">
        <v>68</v>
      </c>
      <c r="N838" s="340">
        <v>2</v>
      </c>
      <c r="O838" s="339" t="s">
        <v>579</v>
      </c>
      <c r="P838" s="228">
        <f>K838*N838</f>
        <v>112</v>
      </c>
      <c r="Q838" s="1755"/>
      <c r="R838" s="199"/>
      <c r="S838" s="199"/>
      <c r="T838" s="199"/>
      <c r="U838" s="209"/>
      <c r="V838" s="209"/>
    </row>
    <row r="839" spans="1:22" ht="17.45" customHeight="1">
      <c r="A839" s="1731"/>
      <c r="B839" s="1727"/>
      <c r="C839" s="1728"/>
      <c r="D839" s="347"/>
      <c r="E839" s="348"/>
      <c r="F839" s="1762" t="s">
        <v>578</v>
      </c>
      <c r="G839" s="1762"/>
      <c r="H839" s="340">
        <v>8</v>
      </c>
      <c r="I839" s="296" t="s">
        <v>568</v>
      </c>
      <c r="J839" s="339" t="s">
        <v>68</v>
      </c>
      <c r="K839" s="340">
        <v>2</v>
      </c>
      <c r="L839" s="296" t="s">
        <v>570</v>
      </c>
      <c r="M839" s="339" t="s">
        <v>68</v>
      </c>
      <c r="N839" s="340">
        <v>1</v>
      </c>
      <c r="O839" s="339" t="s">
        <v>425</v>
      </c>
      <c r="P839" s="228">
        <f>H839*K839*N839</f>
        <v>16</v>
      </c>
      <c r="Q839" s="1755"/>
      <c r="R839" s="199"/>
      <c r="S839" s="199"/>
      <c r="T839" s="199"/>
      <c r="U839" s="209"/>
      <c r="V839" s="209"/>
    </row>
    <row r="840" spans="1:22" ht="17.45" customHeight="1">
      <c r="A840" s="1731"/>
      <c r="B840" s="1727"/>
      <c r="C840" s="1728"/>
      <c r="D840" s="347"/>
      <c r="E840" s="348"/>
      <c r="F840" s="1842" t="s">
        <v>577</v>
      </c>
      <c r="G840" s="1762"/>
      <c r="H840" s="340">
        <v>8</v>
      </c>
      <c r="I840" s="296" t="s">
        <v>568</v>
      </c>
      <c r="J840" s="339" t="s">
        <v>68</v>
      </c>
      <c r="K840" s="340">
        <v>10</v>
      </c>
      <c r="L840" s="296" t="s">
        <v>531</v>
      </c>
      <c r="M840" s="339" t="s">
        <v>68</v>
      </c>
      <c r="N840" s="340">
        <v>6</v>
      </c>
      <c r="O840" s="339" t="s">
        <v>566</v>
      </c>
      <c r="P840" s="228">
        <f>H840*K840*N840</f>
        <v>480</v>
      </c>
      <c r="Q840" s="1755"/>
      <c r="R840" s="199"/>
      <c r="S840" s="199"/>
      <c r="T840" s="199"/>
      <c r="U840" s="209"/>
      <c r="V840" s="209"/>
    </row>
    <row r="841" spans="1:22" ht="17.45" customHeight="1">
      <c r="A841" s="1731"/>
      <c r="B841" s="1727"/>
      <c r="C841" s="1728"/>
      <c r="D841" s="347"/>
      <c r="E841" s="348"/>
      <c r="F841" s="1762" t="s">
        <v>576</v>
      </c>
      <c r="G841" s="1762"/>
      <c r="H841" s="296"/>
      <c r="I841" s="296"/>
      <c r="J841" s="296"/>
      <c r="K841" s="340"/>
      <c r="L841" s="296"/>
      <c r="M841" s="339"/>
      <c r="N841" s="340">
        <v>6</v>
      </c>
      <c r="O841" s="339" t="s">
        <v>572</v>
      </c>
      <c r="P841" s="228">
        <f>N841</f>
        <v>6</v>
      </c>
      <c r="Q841" s="1755"/>
      <c r="R841" s="199"/>
      <c r="S841" s="199"/>
      <c r="T841" s="199"/>
      <c r="U841" s="209"/>
      <c r="V841" s="209"/>
    </row>
    <row r="842" spans="1:22" ht="17.45" customHeight="1">
      <c r="A842" s="1731"/>
      <c r="B842" s="1727"/>
      <c r="C842" s="1728"/>
      <c r="D842" s="347"/>
      <c r="E842" s="348"/>
      <c r="F842" s="1762" t="s">
        <v>575</v>
      </c>
      <c r="G842" s="1762"/>
      <c r="H842" s="340">
        <v>14</v>
      </c>
      <c r="I842" s="296" t="s">
        <v>568</v>
      </c>
      <c r="J842" s="339" t="s">
        <v>68</v>
      </c>
      <c r="K842" s="340">
        <v>2</v>
      </c>
      <c r="L842" s="296" t="s">
        <v>570</v>
      </c>
      <c r="M842" s="339" t="s">
        <v>68</v>
      </c>
      <c r="N842" s="340">
        <v>6</v>
      </c>
      <c r="O842" s="339" t="s">
        <v>566</v>
      </c>
      <c r="P842" s="228">
        <f>K842*N842*H842</f>
        <v>168</v>
      </c>
      <c r="Q842" s="1755"/>
      <c r="R842" s="199"/>
      <c r="S842" s="199"/>
      <c r="T842" s="199"/>
      <c r="U842" s="209"/>
      <c r="V842" s="209"/>
    </row>
    <row r="843" spans="1:22" ht="17.45" customHeight="1">
      <c r="A843" s="1731"/>
      <c r="B843" s="1727"/>
      <c r="C843" s="1728"/>
      <c r="D843" s="347"/>
      <c r="E843" s="348"/>
      <c r="F843" s="1762" t="s">
        <v>574</v>
      </c>
      <c r="G843" s="1762"/>
      <c r="H843" s="340">
        <v>56</v>
      </c>
      <c r="I843" s="296" t="s">
        <v>568</v>
      </c>
      <c r="J843" s="339" t="s">
        <v>68</v>
      </c>
      <c r="K843" s="340">
        <v>2</v>
      </c>
      <c r="L843" s="296" t="s">
        <v>570</v>
      </c>
      <c r="M843" s="339" t="s">
        <v>68</v>
      </c>
      <c r="N843" s="340">
        <v>6</v>
      </c>
      <c r="O843" s="339" t="s">
        <v>566</v>
      </c>
      <c r="P843" s="228">
        <f>K843*N843*H843</f>
        <v>672</v>
      </c>
      <c r="Q843" s="1755"/>
      <c r="R843" s="199"/>
      <c r="S843" s="199"/>
      <c r="T843" s="199"/>
      <c r="U843" s="209"/>
      <c r="V843" s="209"/>
    </row>
    <row r="844" spans="1:22" ht="17.45" customHeight="1">
      <c r="A844" s="1731"/>
      <c r="B844" s="1727"/>
      <c r="C844" s="1728"/>
      <c r="D844" s="347"/>
      <c r="E844" s="348"/>
      <c r="F844" s="1761" t="s">
        <v>573</v>
      </c>
      <c r="G844" s="1762"/>
      <c r="H844" s="296"/>
      <c r="I844" s="296"/>
      <c r="J844" s="296"/>
      <c r="K844" s="340"/>
      <c r="L844" s="296"/>
      <c r="M844" s="339"/>
      <c r="N844" s="340">
        <v>1</v>
      </c>
      <c r="O844" s="339" t="s">
        <v>572</v>
      </c>
      <c r="P844" s="228">
        <f>N844</f>
        <v>1</v>
      </c>
      <c r="Q844" s="1755"/>
      <c r="R844" s="199"/>
      <c r="S844" s="199"/>
      <c r="T844" s="199"/>
      <c r="U844" s="209"/>
      <c r="V844" s="209"/>
    </row>
    <row r="845" spans="1:22" ht="17.45" customHeight="1">
      <c r="A845" s="1731"/>
      <c r="B845" s="1727"/>
      <c r="C845" s="1728"/>
      <c r="D845" s="347"/>
      <c r="E845" s="348"/>
      <c r="F845" s="1762" t="s">
        <v>571</v>
      </c>
      <c r="G845" s="1762"/>
      <c r="H845" s="340">
        <v>60</v>
      </c>
      <c r="I845" s="296" t="s">
        <v>568</v>
      </c>
      <c r="J845" s="339" t="s">
        <v>68</v>
      </c>
      <c r="K845" s="340">
        <v>2</v>
      </c>
      <c r="L845" s="296" t="s">
        <v>570</v>
      </c>
      <c r="M845" s="339" t="s">
        <v>68</v>
      </c>
      <c r="N845" s="340">
        <v>1</v>
      </c>
      <c r="O845" s="339" t="s">
        <v>425</v>
      </c>
      <c r="P845" s="228">
        <f>H845*K845*N845</f>
        <v>120</v>
      </c>
      <c r="Q845" s="1755"/>
      <c r="R845" s="199"/>
      <c r="S845" s="199"/>
      <c r="T845" s="199"/>
      <c r="U845" s="209"/>
      <c r="V845" s="209"/>
    </row>
    <row r="846" spans="1:22" ht="17.45" customHeight="1">
      <c r="A846" s="1731"/>
      <c r="B846" s="1727"/>
      <c r="C846" s="1728"/>
      <c r="D846" s="347"/>
      <c r="E846" s="348"/>
      <c r="F846" s="1762" t="s">
        <v>569</v>
      </c>
      <c r="G846" s="1762"/>
      <c r="H846" s="340"/>
      <c r="I846" s="296"/>
      <c r="J846" s="339"/>
      <c r="K846" s="340">
        <v>10</v>
      </c>
      <c r="L846" s="296" t="s">
        <v>568</v>
      </c>
      <c r="M846" s="339" t="s">
        <v>68</v>
      </c>
      <c r="N846" s="340">
        <v>1</v>
      </c>
      <c r="O846" s="339" t="s">
        <v>425</v>
      </c>
      <c r="P846" s="228">
        <f>K846*N846</f>
        <v>10</v>
      </c>
      <c r="Q846" s="1755"/>
      <c r="R846" s="199"/>
      <c r="S846" s="199"/>
      <c r="T846" s="199"/>
      <c r="U846" s="209"/>
      <c r="V846" s="209"/>
    </row>
    <row r="847" spans="1:22" ht="17.45" customHeight="1">
      <c r="A847" s="1731"/>
      <c r="B847" s="1727"/>
      <c r="C847" s="1728"/>
      <c r="D847" s="347"/>
      <c r="E847" s="348"/>
      <c r="F847" s="1762" t="s">
        <v>567</v>
      </c>
      <c r="G847" s="1762"/>
      <c r="H847" s="296"/>
      <c r="I847" s="296"/>
      <c r="J847" s="296"/>
      <c r="K847" s="340">
        <v>1</v>
      </c>
      <c r="L847" s="296" t="s">
        <v>531</v>
      </c>
      <c r="M847" s="339" t="s">
        <v>68</v>
      </c>
      <c r="N847" s="340">
        <v>6</v>
      </c>
      <c r="O847" s="339" t="s">
        <v>566</v>
      </c>
      <c r="P847" s="228">
        <f>K847*N847</f>
        <v>6</v>
      </c>
      <c r="Q847" s="1755"/>
      <c r="R847" s="199"/>
      <c r="S847" s="199"/>
      <c r="T847" s="199"/>
      <c r="U847" s="209"/>
      <c r="V847" s="209"/>
    </row>
    <row r="848" spans="1:22" ht="17.45" customHeight="1">
      <c r="A848" s="1731"/>
      <c r="B848" s="1727"/>
      <c r="C848" s="1728"/>
      <c r="D848" s="347"/>
      <c r="E848" s="348"/>
      <c r="F848" s="296" t="s">
        <v>565</v>
      </c>
      <c r="G848" s="1815" t="s">
        <v>564</v>
      </c>
      <c r="H848" s="1815"/>
      <c r="I848" s="1815"/>
      <c r="J848" s="1815"/>
      <c r="K848" s="1815"/>
      <c r="L848" s="1815"/>
      <c r="M848" s="1815"/>
      <c r="N848" s="1815"/>
      <c r="O848" s="1815"/>
      <c r="P848" s="1815"/>
      <c r="Q848" s="1755"/>
      <c r="R848" s="199"/>
      <c r="S848" s="199"/>
      <c r="T848" s="199"/>
      <c r="U848" s="209"/>
      <c r="V848" s="209"/>
    </row>
    <row r="849" spans="1:22" ht="17.45" customHeight="1">
      <c r="A849" s="1732"/>
      <c r="B849" s="1729"/>
      <c r="C849" s="1730"/>
      <c r="D849" s="349"/>
      <c r="E849" s="350"/>
      <c r="F849" s="351"/>
      <c r="G849" s="1861"/>
      <c r="H849" s="1861"/>
      <c r="I849" s="1861"/>
      <c r="J849" s="1861"/>
      <c r="K849" s="1861"/>
      <c r="L849" s="1861"/>
      <c r="M849" s="1861"/>
      <c r="N849" s="1861"/>
      <c r="O849" s="1861"/>
      <c r="P849" s="1861"/>
      <c r="Q849" s="1756"/>
      <c r="R849" s="199"/>
      <c r="S849" s="199"/>
      <c r="T849" s="199"/>
      <c r="U849" s="209"/>
      <c r="V849" s="209"/>
    </row>
    <row r="850" spans="1:22" ht="17.45" customHeight="1">
      <c r="A850" s="1809" t="s">
        <v>462</v>
      </c>
      <c r="B850" s="1810"/>
      <c r="C850" s="1811"/>
      <c r="D850" s="341">
        <f>SUM(D851:D865)</f>
        <v>1302</v>
      </c>
      <c r="E850" s="342">
        <f>SUM(E851:E873)</f>
        <v>100000</v>
      </c>
      <c r="F850" s="779"/>
      <c r="G850" s="779"/>
      <c r="H850" s="779"/>
      <c r="I850" s="779"/>
      <c r="J850" s="779"/>
      <c r="K850" s="779"/>
      <c r="L850" s="779"/>
      <c r="M850" s="779"/>
      <c r="N850" s="779"/>
      <c r="O850" s="779"/>
      <c r="P850" s="343"/>
      <c r="Q850" s="344"/>
      <c r="R850" s="199"/>
      <c r="S850" s="199"/>
      <c r="T850" s="199"/>
      <c r="U850" s="209"/>
      <c r="V850" s="209"/>
    </row>
    <row r="851" spans="1:22" ht="17.45" customHeight="1">
      <c r="A851" s="1753" t="s">
        <v>563</v>
      </c>
      <c r="B851" s="1865" t="s">
        <v>562</v>
      </c>
      <c r="C851" s="1865"/>
      <c r="D851" s="208">
        <f>SUM(P854:P858)</f>
        <v>1175</v>
      </c>
      <c r="E851" s="257">
        <v>88816</v>
      </c>
      <c r="F851" s="1790" t="s">
        <v>561</v>
      </c>
      <c r="G851" s="1791"/>
      <c r="H851" s="1791"/>
      <c r="I851" s="234"/>
      <c r="J851" s="236"/>
      <c r="K851" s="234"/>
      <c r="L851" s="234"/>
      <c r="M851" s="235"/>
      <c r="N851" s="234"/>
      <c r="O851" s="234"/>
      <c r="P851" s="236"/>
      <c r="Q851" s="1733" t="s">
        <v>560</v>
      </c>
      <c r="R851" s="199"/>
      <c r="S851" s="199"/>
      <c r="T851" s="199"/>
      <c r="U851" s="209"/>
      <c r="V851" s="209"/>
    </row>
    <row r="852" spans="1:22" ht="17.45" customHeight="1">
      <c r="A852" s="1731"/>
      <c r="B852" s="1866"/>
      <c r="C852" s="1866"/>
      <c r="D852" s="239"/>
      <c r="E852" s="224"/>
      <c r="F852" s="200" t="s">
        <v>511</v>
      </c>
      <c r="G852" s="226"/>
      <c r="H852" s="227"/>
      <c r="I852" s="278"/>
      <c r="J852" s="227"/>
      <c r="K852" s="278"/>
      <c r="L852" s="278"/>
      <c r="M852" s="228"/>
      <c r="N852" s="278"/>
      <c r="O852" s="278"/>
      <c r="P852" s="227"/>
      <c r="Q852" s="1734"/>
      <c r="R852" s="199"/>
      <c r="S852" s="199"/>
      <c r="T852" s="199"/>
      <c r="U852" s="209"/>
      <c r="V852" s="209"/>
    </row>
    <row r="853" spans="1:22" ht="17.45" customHeight="1">
      <c r="A853" s="1731"/>
      <c r="B853" s="1866"/>
      <c r="C853" s="1866"/>
      <c r="D853" s="239"/>
      <c r="E853" s="224"/>
      <c r="F853" s="200" t="s">
        <v>500</v>
      </c>
      <c r="G853" s="226"/>
      <c r="H853" s="227"/>
      <c r="I853" s="278"/>
      <c r="J853" s="227"/>
      <c r="K853" s="278"/>
      <c r="L853" s="278"/>
      <c r="M853" s="228"/>
      <c r="N853" s="278"/>
      <c r="O853" s="278"/>
      <c r="P853" s="227"/>
      <c r="Q853" s="1734"/>
      <c r="R853" s="199"/>
      <c r="S853" s="199"/>
      <c r="T853" s="199"/>
      <c r="U853" s="209"/>
      <c r="V853" s="209"/>
    </row>
    <row r="854" spans="1:22" ht="17.45" customHeight="1">
      <c r="A854" s="1731"/>
      <c r="B854" s="1866"/>
      <c r="C854" s="1866"/>
      <c r="D854" s="239"/>
      <c r="E854" s="224"/>
      <c r="F854" s="1757" t="s">
        <v>1569</v>
      </c>
      <c r="G854" s="1758"/>
      <c r="H854" s="227"/>
      <c r="I854" s="278"/>
      <c r="J854" s="227"/>
      <c r="K854" s="278">
        <v>185</v>
      </c>
      <c r="L854" s="278" t="s">
        <v>207</v>
      </c>
      <c r="M854" s="228" t="s">
        <v>251</v>
      </c>
      <c r="N854" s="278">
        <v>1</v>
      </c>
      <c r="O854" s="278" t="s">
        <v>493</v>
      </c>
      <c r="P854" s="261">
        <f>K854*N854</f>
        <v>185</v>
      </c>
      <c r="Q854" s="1734"/>
      <c r="R854" s="199"/>
      <c r="S854" s="199"/>
      <c r="T854" s="199"/>
      <c r="U854" s="209"/>
      <c r="V854" s="209"/>
    </row>
    <row r="855" spans="1:22" ht="17.45" customHeight="1">
      <c r="A855" s="1731"/>
      <c r="B855" s="1866"/>
      <c r="C855" s="1866"/>
      <c r="D855" s="239"/>
      <c r="E855" s="224"/>
      <c r="F855" s="1757" t="s">
        <v>559</v>
      </c>
      <c r="G855" s="1758"/>
      <c r="H855" s="227"/>
      <c r="I855" s="278"/>
      <c r="J855" s="227"/>
      <c r="K855" s="278">
        <v>105</v>
      </c>
      <c r="L855" s="278" t="s">
        <v>483</v>
      </c>
      <c r="M855" s="228" t="s">
        <v>508</v>
      </c>
      <c r="N855" s="278">
        <v>1</v>
      </c>
      <c r="O855" s="278" t="s">
        <v>493</v>
      </c>
      <c r="P855" s="261">
        <f>K855*N855</f>
        <v>105</v>
      </c>
      <c r="Q855" s="1734"/>
      <c r="R855" s="199"/>
      <c r="S855" s="199"/>
      <c r="T855" s="199"/>
      <c r="U855" s="217" t="s">
        <v>1098</v>
      </c>
      <c r="V855" s="209"/>
    </row>
    <row r="856" spans="1:22" ht="17.45" customHeight="1">
      <c r="A856" s="1731"/>
      <c r="B856" s="1866"/>
      <c r="C856" s="1866"/>
      <c r="D856" s="239"/>
      <c r="E856" s="224"/>
      <c r="F856" s="1757" t="s">
        <v>558</v>
      </c>
      <c r="G856" s="1758"/>
      <c r="H856" s="227">
        <v>43</v>
      </c>
      <c r="I856" s="278" t="s">
        <v>483</v>
      </c>
      <c r="J856" s="227" t="s">
        <v>508</v>
      </c>
      <c r="K856" s="278">
        <v>2</v>
      </c>
      <c r="L856" s="278" t="s">
        <v>531</v>
      </c>
      <c r="M856" s="228" t="s">
        <v>508</v>
      </c>
      <c r="N856" s="278">
        <v>6</v>
      </c>
      <c r="O856" s="278" t="s">
        <v>506</v>
      </c>
      <c r="P856" s="261">
        <f>H856*K856*N856</f>
        <v>516</v>
      </c>
      <c r="Q856" s="1734"/>
      <c r="R856" s="199"/>
      <c r="S856" s="199"/>
      <c r="T856" s="199"/>
      <c r="U856" s="217" t="s">
        <v>1099</v>
      </c>
      <c r="V856" s="209"/>
    </row>
    <row r="857" spans="1:22" ht="17.45" customHeight="1">
      <c r="A857" s="1731"/>
      <c r="B857" s="1866"/>
      <c r="C857" s="1866"/>
      <c r="D857" s="239"/>
      <c r="E857" s="224"/>
      <c r="F857" s="200" t="s">
        <v>557</v>
      </c>
      <c r="G857" s="226"/>
      <c r="H857" s="227">
        <v>28</v>
      </c>
      <c r="I857" s="278" t="s">
        <v>483</v>
      </c>
      <c r="J857" s="227" t="s">
        <v>508</v>
      </c>
      <c r="K857" s="278">
        <v>2</v>
      </c>
      <c r="L857" s="278" t="s">
        <v>531</v>
      </c>
      <c r="M857" s="228" t="s">
        <v>508</v>
      </c>
      <c r="N857" s="278">
        <v>6</v>
      </c>
      <c r="O857" s="278" t="s">
        <v>506</v>
      </c>
      <c r="P857" s="261">
        <f>H857*K857*N857</f>
        <v>336</v>
      </c>
      <c r="Q857" s="1734"/>
      <c r="R857" s="199"/>
      <c r="S857" s="199"/>
      <c r="T857" s="199"/>
      <c r="U857" s="217" t="s">
        <v>1099</v>
      </c>
      <c r="V857" s="209"/>
    </row>
    <row r="858" spans="1:22" ht="17.45" customHeight="1">
      <c r="A858" s="1731"/>
      <c r="B858" s="1866"/>
      <c r="C858" s="1866"/>
      <c r="D858" s="239"/>
      <c r="E858" s="224"/>
      <c r="F858" s="200" t="s">
        <v>556</v>
      </c>
      <c r="G858" s="226"/>
      <c r="H858" s="227"/>
      <c r="I858" s="278"/>
      <c r="J858" s="227"/>
      <c r="K858" s="278">
        <v>33</v>
      </c>
      <c r="L858" s="278" t="s">
        <v>483</v>
      </c>
      <c r="M858" s="228" t="s">
        <v>508</v>
      </c>
      <c r="N858" s="278">
        <v>1</v>
      </c>
      <c r="O858" s="278" t="s">
        <v>493</v>
      </c>
      <c r="P858" s="261">
        <f>K858*N858</f>
        <v>33</v>
      </c>
      <c r="Q858" s="1734"/>
      <c r="R858" s="199"/>
      <c r="S858" s="199"/>
      <c r="T858" s="199"/>
      <c r="U858" s="217" t="s">
        <v>1099</v>
      </c>
      <c r="V858" s="209"/>
    </row>
    <row r="859" spans="1:22" ht="17.45" customHeight="1">
      <c r="A859" s="1731"/>
      <c r="B859" s="1866"/>
      <c r="C859" s="1866"/>
      <c r="D859" s="239"/>
      <c r="E859" s="224"/>
      <c r="F859" s="200" t="s">
        <v>505</v>
      </c>
      <c r="G859" s="1759" t="s">
        <v>555</v>
      </c>
      <c r="H859" s="1759"/>
      <c r="I859" s="1759"/>
      <c r="J859" s="1759"/>
      <c r="K859" s="1759"/>
      <c r="L859" s="1759"/>
      <c r="M859" s="1759"/>
      <c r="N859" s="1759"/>
      <c r="O859" s="1759"/>
      <c r="P859" s="1760"/>
      <c r="Q859" s="1734"/>
      <c r="R859" s="199"/>
      <c r="S859" s="199"/>
      <c r="T859" s="199"/>
      <c r="U859" s="209"/>
      <c r="V859" s="209"/>
    </row>
    <row r="860" spans="1:22" ht="17.45" customHeight="1">
      <c r="A860" s="1731"/>
      <c r="B860" s="1866"/>
      <c r="C860" s="1866"/>
      <c r="D860" s="239"/>
      <c r="E860" s="224"/>
      <c r="F860" s="200"/>
      <c r="G860" s="1759" t="s">
        <v>554</v>
      </c>
      <c r="H860" s="1759"/>
      <c r="I860" s="1759"/>
      <c r="J860" s="1759"/>
      <c r="K860" s="1759"/>
      <c r="L860" s="1759"/>
      <c r="M860" s="1759"/>
      <c r="N860" s="1759"/>
      <c r="O860" s="1759"/>
      <c r="P860" s="1760"/>
      <c r="Q860" s="1734"/>
      <c r="R860" s="199"/>
      <c r="S860" s="199"/>
      <c r="T860" s="199"/>
      <c r="U860" s="209"/>
      <c r="V860" s="209"/>
    </row>
    <row r="861" spans="1:22" ht="17.45" customHeight="1">
      <c r="A861" s="1731"/>
      <c r="B861" s="1866"/>
      <c r="C861" s="1866"/>
      <c r="D861" s="239"/>
      <c r="E861" s="224"/>
      <c r="F861" s="200"/>
      <c r="G861" s="1759" t="s">
        <v>553</v>
      </c>
      <c r="H861" s="1759"/>
      <c r="I861" s="1759"/>
      <c r="J861" s="1759"/>
      <c r="K861" s="1759"/>
      <c r="L861" s="1759"/>
      <c r="M861" s="1759"/>
      <c r="N861" s="1759"/>
      <c r="O861" s="1759"/>
      <c r="P861" s="1760"/>
      <c r="Q861" s="1734"/>
      <c r="R861" s="199"/>
      <c r="S861" s="199"/>
      <c r="T861" s="199"/>
      <c r="U861" s="209"/>
      <c r="V861" s="209"/>
    </row>
    <row r="862" spans="1:22" ht="17.45" customHeight="1">
      <c r="A862" s="1731"/>
      <c r="B862" s="1866"/>
      <c r="C862" s="1866"/>
      <c r="D862" s="239"/>
      <c r="E862" s="224"/>
      <c r="F862" s="200"/>
      <c r="G862" s="1759" t="s">
        <v>552</v>
      </c>
      <c r="H862" s="1759"/>
      <c r="I862" s="1759"/>
      <c r="J862" s="1759"/>
      <c r="K862" s="1759"/>
      <c r="L862" s="1759"/>
      <c r="M862" s="1759"/>
      <c r="N862" s="1759"/>
      <c r="O862" s="1759"/>
      <c r="P862" s="1760"/>
      <c r="Q862" s="1734"/>
      <c r="R862" s="199"/>
      <c r="S862" s="199"/>
      <c r="T862" s="199"/>
      <c r="U862" s="209"/>
      <c r="V862" s="209"/>
    </row>
    <row r="863" spans="1:22" ht="17.45" customHeight="1">
      <c r="A863" s="1731"/>
      <c r="B863" s="1866"/>
      <c r="C863" s="1866"/>
      <c r="D863" s="208">
        <f>SUM(P866:P869)</f>
        <v>127</v>
      </c>
      <c r="E863" s="257">
        <v>11184</v>
      </c>
      <c r="F863" s="1790" t="s">
        <v>551</v>
      </c>
      <c r="G863" s="1791"/>
      <c r="H863" s="1791"/>
      <c r="I863" s="234"/>
      <c r="J863" s="236"/>
      <c r="K863" s="234"/>
      <c r="L863" s="234"/>
      <c r="M863" s="235"/>
      <c r="N863" s="234"/>
      <c r="O863" s="234"/>
      <c r="P863" s="236"/>
      <c r="Q863" s="1733" t="s">
        <v>550</v>
      </c>
      <c r="R863" s="199"/>
      <c r="S863" s="199"/>
      <c r="T863" s="199"/>
      <c r="U863" s="209"/>
      <c r="V863" s="209"/>
    </row>
    <row r="864" spans="1:22" ht="17.45" customHeight="1">
      <c r="A864" s="1731"/>
      <c r="B864" s="1866"/>
      <c r="C864" s="1866"/>
      <c r="D864" s="223"/>
      <c r="E864" s="224"/>
      <c r="F864" s="200" t="s">
        <v>511</v>
      </c>
      <c r="G864" s="226"/>
      <c r="H864" s="227"/>
      <c r="I864" s="278"/>
      <c r="J864" s="227"/>
      <c r="K864" s="278"/>
      <c r="L864" s="278"/>
      <c r="M864" s="228"/>
      <c r="N864" s="278"/>
      <c r="O864" s="278"/>
      <c r="P864" s="227"/>
      <c r="Q864" s="1734"/>
      <c r="R864" s="199"/>
      <c r="S864" s="199"/>
      <c r="T864" s="199"/>
      <c r="U864" s="209"/>
      <c r="V864" s="209"/>
    </row>
    <row r="865" spans="1:22" ht="17.45" customHeight="1">
      <c r="A865" s="1731"/>
      <c r="B865" s="1866"/>
      <c r="C865" s="1866"/>
      <c r="D865" s="223"/>
      <c r="E865" s="224"/>
      <c r="F865" s="200" t="s">
        <v>500</v>
      </c>
      <c r="G865" s="226"/>
      <c r="H865" s="227"/>
      <c r="I865" s="278"/>
      <c r="J865" s="227"/>
      <c r="K865" s="278"/>
      <c r="L865" s="278"/>
      <c r="M865" s="228"/>
      <c r="N865" s="278"/>
      <c r="O865" s="278"/>
      <c r="P865" s="227"/>
      <c r="Q865" s="1734"/>
      <c r="R865" s="199"/>
      <c r="S865" s="199"/>
      <c r="T865" s="199"/>
      <c r="U865" s="209"/>
      <c r="V865" s="209"/>
    </row>
    <row r="866" spans="1:22" ht="17.45" customHeight="1">
      <c r="A866" s="1731"/>
      <c r="B866" s="1866"/>
      <c r="C866" s="1866"/>
      <c r="D866" s="223"/>
      <c r="E866" s="224"/>
      <c r="F866" s="200" t="s">
        <v>549</v>
      </c>
      <c r="G866" s="226"/>
      <c r="H866" s="227"/>
      <c r="I866" s="278"/>
      <c r="J866" s="227"/>
      <c r="K866" s="278">
        <v>9</v>
      </c>
      <c r="L866" s="278" t="s">
        <v>531</v>
      </c>
      <c r="M866" s="228" t="s">
        <v>508</v>
      </c>
      <c r="N866" s="278">
        <v>2</v>
      </c>
      <c r="O866" s="278" t="s">
        <v>1064</v>
      </c>
      <c r="P866" s="261">
        <f>K866*N866</f>
        <v>18</v>
      </c>
      <c r="Q866" s="1734"/>
      <c r="R866" s="199"/>
      <c r="S866" s="199"/>
      <c r="T866" s="199"/>
      <c r="U866" s="217" t="s">
        <v>1100</v>
      </c>
      <c r="V866" s="209"/>
    </row>
    <row r="867" spans="1:22" ht="17.45" customHeight="1">
      <c r="A867" s="1731"/>
      <c r="B867" s="1866"/>
      <c r="C867" s="1866"/>
      <c r="D867" s="223"/>
      <c r="E867" s="224"/>
      <c r="F867" s="200" t="s">
        <v>548</v>
      </c>
      <c r="G867" s="226"/>
      <c r="H867" s="227"/>
      <c r="I867" s="278"/>
      <c r="J867" s="227"/>
      <c r="K867" s="278">
        <v>6</v>
      </c>
      <c r="L867" s="278" t="s">
        <v>531</v>
      </c>
      <c r="M867" s="228" t="s">
        <v>508</v>
      </c>
      <c r="N867" s="278">
        <v>4</v>
      </c>
      <c r="O867" s="278" t="s">
        <v>1064</v>
      </c>
      <c r="P867" s="261">
        <f>K867*N867</f>
        <v>24</v>
      </c>
      <c r="Q867" s="1734"/>
      <c r="R867" s="199"/>
      <c r="S867" s="199"/>
      <c r="T867" s="199"/>
      <c r="U867" s="217"/>
      <c r="V867" s="209"/>
    </row>
    <row r="868" spans="1:22" ht="17.45" customHeight="1">
      <c r="A868" s="1731"/>
      <c r="B868" s="1866"/>
      <c r="C868" s="1866"/>
      <c r="D868" s="223"/>
      <c r="E868" s="224"/>
      <c r="F868" s="200" t="s">
        <v>525</v>
      </c>
      <c r="G868" s="226"/>
      <c r="H868" s="227"/>
      <c r="I868" s="278"/>
      <c r="J868" s="227"/>
      <c r="K868" s="278">
        <v>2</v>
      </c>
      <c r="L868" s="278" t="s">
        <v>531</v>
      </c>
      <c r="M868" s="228" t="s">
        <v>508</v>
      </c>
      <c r="N868" s="278">
        <v>10</v>
      </c>
      <c r="O868" s="278" t="s">
        <v>506</v>
      </c>
      <c r="P868" s="261">
        <f>K868*N868</f>
        <v>20</v>
      </c>
      <c r="Q868" s="1734"/>
      <c r="R868" s="199"/>
      <c r="S868" s="199"/>
      <c r="T868" s="199"/>
      <c r="U868" s="217"/>
      <c r="V868" s="209"/>
    </row>
    <row r="869" spans="1:22" ht="17.45" customHeight="1">
      <c r="A869" s="1731"/>
      <c r="B869" s="1866"/>
      <c r="C869" s="1866"/>
      <c r="D869" s="223"/>
      <c r="E869" s="224"/>
      <c r="F869" s="200" t="s">
        <v>547</v>
      </c>
      <c r="G869" s="226"/>
      <c r="H869" s="227"/>
      <c r="I869" s="278"/>
      <c r="J869" s="227"/>
      <c r="K869" s="278"/>
      <c r="L869" s="278"/>
      <c r="M869" s="228"/>
      <c r="N869" s="278">
        <v>65</v>
      </c>
      <c r="O869" s="278" t="s">
        <v>493</v>
      </c>
      <c r="P869" s="261">
        <f>N869</f>
        <v>65</v>
      </c>
      <c r="Q869" s="1734"/>
      <c r="R869" s="199"/>
      <c r="S869" s="199"/>
      <c r="T869" s="199"/>
      <c r="U869" s="217" t="s">
        <v>1101</v>
      </c>
      <c r="V869" s="209"/>
    </row>
    <row r="870" spans="1:22" ht="17.100000000000001" customHeight="1">
      <c r="A870" s="1731"/>
      <c r="B870" s="1866"/>
      <c r="C870" s="1866"/>
      <c r="D870" s="223"/>
      <c r="E870" s="224"/>
      <c r="F870" s="200" t="s">
        <v>148</v>
      </c>
      <c r="G870" s="1759" t="s">
        <v>546</v>
      </c>
      <c r="H870" s="1759"/>
      <c r="I870" s="1759"/>
      <c r="J870" s="1759"/>
      <c r="K870" s="1759"/>
      <c r="L870" s="1759"/>
      <c r="M870" s="1759"/>
      <c r="N870" s="1759"/>
      <c r="O870" s="1759"/>
      <c r="P870" s="1760"/>
      <c r="Q870" s="1734"/>
      <c r="R870" s="199"/>
      <c r="S870" s="199"/>
      <c r="T870" s="199"/>
      <c r="U870" s="209"/>
      <c r="V870" s="209"/>
    </row>
    <row r="871" spans="1:22" ht="17.100000000000001" customHeight="1">
      <c r="A871" s="1731"/>
      <c r="B871" s="1866"/>
      <c r="C871" s="1866"/>
      <c r="D871" s="223"/>
      <c r="E871" s="224"/>
      <c r="F871" s="200"/>
      <c r="G871" s="1759" t="s">
        <v>545</v>
      </c>
      <c r="H871" s="1759"/>
      <c r="I871" s="1759"/>
      <c r="J871" s="1759"/>
      <c r="K871" s="1759"/>
      <c r="L871" s="1759"/>
      <c r="M871" s="1759"/>
      <c r="N871" s="1759"/>
      <c r="O871" s="1759"/>
      <c r="P871" s="1760"/>
      <c r="Q871" s="1734"/>
      <c r="R871" s="199"/>
      <c r="S871" s="199"/>
      <c r="T871" s="199"/>
      <c r="U871" s="209"/>
      <c r="V871" s="209"/>
    </row>
    <row r="872" spans="1:22" ht="17.100000000000001" customHeight="1">
      <c r="A872" s="1731"/>
      <c r="B872" s="1866"/>
      <c r="C872" s="1866"/>
      <c r="D872" s="223"/>
      <c r="E872" s="224"/>
      <c r="F872" s="200"/>
      <c r="G872" s="1759" t="s">
        <v>544</v>
      </c>
      <c r="H872" s="1759"/>
      <c r="I872" s="1759"/>
      <c r="J872" s="1759"/>
      <c r="K872" s="1759"/>
      <c r="L872" s="1759"/>
      <c r="M872" s="1759"/>
      <c r="N872" s="1759"/>
      <c r="O872" s="1759"/>
      <c r="P872" s="1760"/>
      <c r="Q872" s="1734"/>
      <c r="R872" s="199"/>
      <c r="S872" s="199"/>
      <c r="T872" s="199"/>
      <c r="U872" s="209"/>
      <c r="V872" s="209"/>
    </row>
    <row r="873" spans="1:22" ht="17.100000000000001" customHeight="1">
      <c r="A873" s="1731"/>
      <c r="B873" s="1866"/>
      <c r="C873" s="1866"/>
      <c r="D873" s="223"/>
      <c r="E873" s="224"/>
      <c r="F873" s="200"/>
      <c r="G873" s="1759" t="s">
        <v>543</v>
      </c>
      <c r="H873" s="1759"/>
      <c r="I873" s="1759"/>
      <c r="J873" s="1759"/>
      <c r="K873" s="1759"/>
      <c r="L873" s="1759"/>
      <c r="M873" s="1759"/>
      <c r="N873" s="1759"/>
      <c r="O873" s="1759"/>
      <c r="P873" s="1760"/>
      <c r="Q873" s="772"/>
      <c r="R873" s="199"/>
      <c r="S873" s="199"/>
      <c r="T873" s="199"/>
      <c r="U873" s="209"/>
      <c r="V873" s="209"/>
    </row>
    <row r="874" spans="1:22" ht="17.45" customHeight="1">
      <c r="A874" s="1809" t="s">
        <v>462</v>
      </c>
      <c r="B874" s="1810"/>
      <c r="C874" s="1811"/>
      <c r="D874" s="341">
        <f>SUM(D875:D898)</f>
        <v>2208</v>
      </c>
      <c r="E874" s="342">
        <f>SUM(E875:E898)</f>
        <v>3000</v>
      </c>
      <c r="F874" s="779"/>
      <c r="G874" s="779"/>
      <c r="H874" s="779"/>
      <c r="I874" s="779"/>
      <c r="J874" s="779"/>
      <c r="K874" s="779"/>
      <c r="L874" s="779"/>
      <c r="M874" s="779"/>
      <c r="N874" s="779"/>
      <c r="O874" s="779"/>
      <c r="P874" s="343"/>
      <c r="Q874" s="344"/>
      <c r="R874" s="199"/>
      <c r="S874" s="199"/>
      <c r="T874" s="199"/>
      <c r="U874" s="209"/>
      <c r="V874" s="209"/>
    </row>
    <row r="875" spans="1:22" ht="17.45" customHeight="1">
      <c r="A875" s="1753" t="s">
        <v>542</v>
      </c>
      <c r="B875" s="1751" t="s">
        <v>541</v>
      </c>
      <c r="C875" s="1752"/>
      <c r="D875" s="208">
        <f>SUM(P878:P879)</f>
        <v>8</v>
      </c>
      <c r="E875" s="257">
        <v>0</v>
      </c>
      <c r="F875" s="1790" t="s">
        <v>540</v>
      </c>
      <c r="G875" s="1791"/>
      <c r="H875" s="1791"/>
      <c r="I875" s="234"/>
      <c r="J875" s="236"/>
      <c r="K875" s="234"/>
      <c r="L875" s="234"/>
      <c r="M875" s="235"/>
      <c r="N875" s="234"/>
      <c r="O875" s="234"/>
      <c r="P875" s="236"/>
      <c r="Q875" s="854"/>
      <c r="R875" s="199"/>
      <c r="S875" s="199"/>
      <c r="T875" s="199"/>
      <c r="U875" s="209"/>
      <c r="V875" s="209"/>
    </row>
    <row r="876" spans="1:22" ht="17.45" customHeight="1">
      <c r="A876" s="1731"/>
      <c r="B876" s="1727"/>
      <c r="C876" s="1728"/>
      <c r="D876" s="239"/>
      <c r="E876" s="224"/>
      <c r="F876" s="200" t="s">
        <v>538</v>
      </c>
      <c r="G876" s="226"/>
      <c r="H876" s="227"/>
      <c r="I876" s="278"/>
      <c r="J876" s="227"/>
      <c r="K876" s="278"/>
      <c r="L876" s="278"/>
      <c r="M876" s="228"/>
      <c r="N876" s="278"/>
      <c r="O876" s="278"/>
      <c r="P876" s="227"/>
      <c r="Q876" s="238"/>
      <c r="R876" s="199"/>
      <c r="S876" s="199"/>
      <c r="T876" s="199"/>
      <c r="U876" s="209"/>
      <c r="V876" s="209"/>
    </row>
    <row r="877" spans="1:22" ht="17.45" customHeight="1">
      <c r="A877" s="1731"/>
      <c r="B877" s="1727"/>
      <c r="C877" s="1728"/>
      <c r="D877" s="239"/>
      <c r="E877" s="224"/>
      <c r="F877" s="200" t="s">
        <v>500</v>
      </c>
      <c r="G877" s="226"/>
      <c r="H877" s="227"/>
      <c r="I877" s="278"/>
      <c r="J877" s="227"/>
      <c r="K877" s="278"/>
      <c r="L877" s="278"/>
      <c r="M877" s="228"/>
      <c r="N877" s="278"/>
      <c r="O877" s="278"/>
      <c r="P877" s="227"/>
      <c r="Q877" s="238"/>
      <c r="R877" s="199"/>
      <c r="S877" s="199"/>
      <c r="T877" s="199"/>
      <c r="U877" s="209"/>
      <c r="V877" s="209"/>
    </row>
    <row r="878" spans="1:22" ht="17.45" customHeight="1">
      <c r="A878" s="1731"/>
      <c r="B878" s="1727"/>
      <c r="C878" s="1728"/>
      <c r="D878" s="239"/>
      <c r="E878" s="224"/>
      <c r="F878" s="1757" t="s">
        <v>537</v>
      </c>
      <c r="G878" s="1758"/>
      <c r="H878" s="227"/>
      <c r="I878" s="278"/>
      <c r="J878" s="227"/>
      <c r="K878" s="278">
        <v>7</v>
      </c>
      <c r="L878" s="278" t="s">
        <v>524</v>
      </c>
      <c r="M878" s="228" t="s">
        <v>508</v>
      </c>
      <c r="N878" s="278">
        <v>1</v>
      </c>
      <c r="O878" s="278" t="s">
        <v>493</v>
      </c>
      <c r="P878" s="261">
        <f>K878*N878</f>
        <v>7</v>
      </c>
      <c r="Q878" s="238"/>
      <c r="R878" s="199"/>
      <c r="S878" s="199"/>
      <c r="T878" s="199"/>
      <c r="U878" s="209"/>
      <c r="V878" s="209"/>
    </row>
    <row r="879" spans="1:22" ht="17.45" customHeight="1">
      <c r="A879" s="1731"/>
      <c r="B879" s="1727"/>
      <c r="C879" s="1728"/>
      <c r="D879" s="239"/>
      <c r="E879" s="224"/>
      <c r="F879" s="1757" t="s">
        <v>536</v>
      </c>
      <c r="G879" s="1758"/>
      <c r="H879" s="227"/>
      <c r="I879" s="278"/>
      <c r="J879" s="227"/>
      <c r="K879" s="278">
        <v>1</v>
      </c>
      <c r="L879" s="278" t="s">
        <v>524</v>
      </c>
      <c r="M879" s="228" t="s">
        <v>508</v>
      </c>
      <c r="N879" s="278">
        <v>1</v>
      </c>
      <c r="O879" s="278" t="s">
        <v>493</v>
      </c>
      <c r="P879" s="261">
        <f>K879*N879</f>
        <v>1</v>
      </c>
      <c r="Q879" s="238"/>
      <c r="R879" s="199"/>
      <c r="S879" s="199"/>
      <c r="T879" s="199"/>
      <c r="U879" s="209"/>
      <c r="V879" s="209"/>
    </row>
    <row r="880" spans="1:22" ht="17.45" customHeight="1">
      <c r="A880" s="1732"/>
      <c r="B880" s="1729"/>
      <c r="C880" s="1730"/>
      <c r="D880" s="240"/>
      <c r="E880" s="241"/>
      <c r="F880" s="242" t="s">
        <v>148</v>
      </c>
      <c r="G880" s="1798" t="s">
        <v>535</v>
      </c>
      <c r="H880" s="1798"/>
      <c r="I880" s="1798"/>
      <c r="J880" s="1798"/>
      <c r="K880" s="1798"/>
      <c r="L880" s="1798"/>
      <c r="M880" s="1798"/>
      <c r="N880" s="1798"/>
      <c r="O880" s="1798"/>
      <c r="P880" s="1847"/>
      <c r="Q880" s="251"/>
      <c r="R880" s="199"/>
      <c r="S880" s="199"/>
      <c r="T880" s="199"/>
      <c r="U880" s="209"/>
      <c r="V880" s="209"/>
    </row>
    <row r="881" spans="1:22" ht="17.45" customHeight="1">
      <c r="A881" s="1731" t="s">
        <v>1129</v>
      </c>
      <c r="B881" s="1727" t="s">
        <v>1130</v>
      </c>
      <c r="C881" s="1728"/>
      <c r="D881" s="239">
        <f>SUM(P884:P886)</f>
        <v>1280</v>
      </c>
      <c r="E881" s="224"/>
      <c r="F881" s="1848" t="s">
        <v>534</v>
      </c>
      <c r="G881" s="1849"/>
      <c r="H881" s="1849"/>
      <c r="I881" s="278"/>
      <c r="J881" s="227"/>
      <c r="K881" s="278"/>
      <c r="L881" s="278"/>
      <c r="M881" s="228"/>
      <c r="N881" s="278"/>
      <c r="O881" s="278"/>
      <c r="P881" s="261"/>
      <c r="Q881" s="238"/>
      <c r="R881" s="199"/>
      <c r="S881" s="199"/>
      <c r="T881" s="199"/>
      <c r="U881" s="209"/>
      <c r="V881" s="209"/>
    </row>
    <row r="882" spans="1:22" ht="17.45" customHeight="1">
      <c r="A882" s="1731"/>
      <c r="B882" s="1727"/>
      <c r="C882" s="1728"/>
      <c r="D882" s="239"/>
      <c r="E882" s="224"/>
      <c r="F882" s="200" t="s">
        <v>527</v>
      </c>
      <c r="G882" s="226"/>
      <c r="H882" s="227"/>
      <c r="I882" s="278"/>
      <c r="J882" s="227"/>
      <c r="K882" s="278"/>
      <c r="L882" s="278"/>
      <c r="M882" s="228"/>
      <c r="N882" s="278"/>
      <c r="O882" s="278"/>
      <c r="P882" s="261"/>
      <c r="Q882" s="1734" t="s">
        <v>539</v>
      </c>
      <c r="R882" s="199"/>
      <c r="S882" s="199"/>
      <c r="T882" s="199"/>
      <c r="U882" s="209"/>
      <c r="V882" s="209"/>
    </row>
    <row r="883" spans="1:22" ht="17.45" customHeight="1">
      <c r="A883" s="1731"/>
      <c r="B883" s="1727"/>
      <c r="C883" s="1728"/>
      <c r="D883" s="239"/>
      <c r="E883" s="224"/>
      <c r="F883" s="200" t="s">
        <v>500</v>
      </c>
      <c r="G883" s="226"/>
      <c r="H883" s="227"/>
      <c r="I883" s="278"/>
      <c r="J883" s="227"/>
      <c r="K883" s="278"/>
      <c r="L883" s="278"/>
      <c r="M883" s="228"/>
      <c r="N883" s="278"/>
      <c r="O883" s="278"/>
      <c r="P883" s="261"/>
      <c r="Q883" s="1734"/>
      <c r="R883" s="199"/>
      <c r="S883" s="199"/>
      <c r="T883" s="199"/>
      <c r="U883" s="209"/>
      <c r="V883" s="209"/>
    </row>
    <row r="884" spans="1:22" ht="17.45" customHeight="1">
      <c r="A884" s="1731"/>
      <c r="B884" s="1727"/>
      <c r="C884" s="1728"/>
      <c r="D884" s="239"/>
      <c r="E884" s="224">
        <v>550</v>
      </c>
      <c r="F884" s="200" t="s">
        <v>533</v>
      </c>
      <c r="G884" s="226"/>
      <c r="H884" s="227">
        <v>8</v>
      </c>
      <c r="I884" s="278" t="s">
        <v>524</v>
      </c>
      <c r="J884" s="227" t="s">
        <v>508</v>
      </c>
      <c r="K884" s="278">
        <v>5</v>
      </c>
      <c r="L884" s="278" t="s">
        <v>483</v>
      </c>
      <c r="M884" s="228" t="s">
        <v>508</v>
      </c>
      <c r="N884" s="278">
        <v>2</v>
      </c>
      <c r="O884" s="278" t="s">
        <v>493</v>
      </c>
      <c r="P884" s="261">
        <f>H884*K884*N884</f>
        <v>80</v>
      </c>
      <c r="Q884" s="1734"/>
      <c r="R884" s="199"/>
      <c r="S884" s="199"/>
      <c r="T884" s="199"/>
      <c r="U884" s="209"/>
      <c r="V884" s="209"/>
    </row>
    <row r="885" spans="1:22" ht="17.45" customHeight="1">
      <c r="A885" s="1731"/>
      <c r="B885" s="1727"/>
      <c r="C885" s="1728"/>
      <c r="D885" s="239"/>
      <c r="E885" s="224">
        <v>2450</v>
      </c>
      <c r="F885" s="200" t="s">
        <v>532</v>
      </c>
      <c r="G885" s="226"/>
      <c r="H885" s="227">
        <v>8</v>
      </c>
      <c r="I885" s="278" t="s">
        <v>524</v>
      </c>
      <c r="J885" s="227" t="s">
        <v>508</v>
      </c>
      <c r="K885" s="278">
        <v>5</v>
      </c>
      <c r="L885" s="278" t="s">
        <v>483</v>
      </c>
      <c r="M885" s="228" t="s">
        <v>508</v>
      </c>
      <c r="N885" s="278">
        <v>3</v>
      </c>
      <c r="O885" s="228" t="s">
        <v>531</v>
      </c>
      <c r="P885" s="261"/>
      <c r="Q885" s="1734"/>
      <c r="R885" s="199"/>
      <c r="S885" s="199"/>
      <c r="T885" s="199"/>
      <c r="U885" s="209"/>
      <c r="V885" s="209"/>
    </row>
    <row r="886" spans="1:22" ht="17.45" customHeight="1">
      <c r="A886" s="1731"/>
      <c r="B886" s="1727"/>
      <c r="C886" s="1728"/>
      <c r="D886" s="239"/>
      <c r="E886" s="224"/>
      <c r="F886" s="200"/>
      <c r="G886" s="226"/>
      <c r="H886" s="227"/>
      <c r="I886" s="278"/>
      <c r="J886" s="227"/>
      <c r="K886" s="278"/>
      <c r="L886" s="278"/>
      <c r="M886" s="228" t="s">
        <v>508</v>
      </c>
      <c r="N886" s="278">
        <v>10</v>
      </c>
      <c r="O886" s="278" t="s">
        <v>506</v>
      </c>
      <c r="P886" s="261">
        <f>H885*K885*N885*N886</f>
        <v>1200</v>
      </c>
      <c r="Q886" s="1734"/>
      <c r="R886" s="199"/>
      <c r="S886" s="199"/>
      <c r="T886" s="199"/>
      <c r="U886" s="209"/>
      <c r="V886" s="209"/>
    </row>
    <row r="887" spans="1:22" ht="17.45" customHeight="1">
      <c r="A887" s="1731"/>
      <c r="B887" s="1727"/>
      <c r="C887" s="1728"/>
      <c r="D887" s="239"/>
      <c r="E887" s="224"/>
      <c r="F887" s="200" t="s">
        <v>148</v>
      </c>
      <c r="G887" s="1759" t="s">
        <v>530</v>
      </c>
      <c r="H887" s="1759"/>
      <c r="I887" s="1759"/>
      <c r="J887" s="1759"/>
      <c r="K887" s="1759"/>
      <c r="L887" s="1759"/>
      <c r="M887" s="1759"/>
      <c r="N887" s="1759"/>
      <c r="O887" s="1759"/>
      <c r="P887" s="1760"/>
      <c r="Q887" s="1734"/>
      <c r="R887" s="199"/>
      <c r="S887" s="199"/>
      <c r="T887" s="199"/>
      <c r="U887" s="209"/>
      <c r="V887" s="209"/>
    </row>
    <row r="888" spans="1:22" ht="17.45" customHeight="1">
      <c r="A888" s="1731"/>
      <c r="B888" s="1727"/>
      <c r="C888" s="1728"/>
      <c r="D888" s="239"/>
      <c r="E888" s="224"/>
      <c r="F888" s="200"/>
      <c r="G888" s="1759" t="s">
        <v>529</v>
      </c>
      <c r="H888" s="1759"/>
      <c r="I888" s="1759"/>
      <c r="J888" s="1759"/>
      <c r="K888" s="1759"/>
      <c r="L888" s="1759"/>
      <c r="M888" s="1759"/>
      <c r="N888" s="1759"/>
      <c r="O888" s="1759"/>
      <c r="P888" s="1760"/>
      <c r="Q888" s="1734"/>
      <c r="R888" s="199"/>
      <c r="S888" s="199"/>
      <c r="T888" s="199"/>
      <c r="U888" s="209"/>
      <c r="V888" s="209"/>
    </row>
    <row r="889" spans="1:22" ht="17.45" customHeight="1">
      <c r="A889" s="1731"/>
      <c r="B889" s="1727"/>
      <c r="C889" s="1728"/>
      <c r="D889" s="240"/>
      <c r="E889" s="241"/>
      <c r="F889" s="242"/>
      <c r="G889" s="1798"/>
      <c r="H889" s="1798"/>
      <c r="I889" s="1798"/>
      <c r="J889" s="1798"/>
      <c r="K889" s="1798"/>
      <c r="L889" s="1798"/>
      <c r="M889" s="1798"/>
      <c r="N889" s="1798"/>
      <c r="O889" s="1798"/>
      <c r="P889" s="1847"/>
      <c r="Q889" s="1734"/>
      <c r="R889" s="199"/>
      <c r="S889" s="199"/>
      <c r="T889" s="199"/>
      <c r="U889" s="209"/>
      <c r="V889" s="209"/>
    </row>
    <row r="890" spans="1:22" ht="17.45" customHeight="1">
      <c r="A890" s="1731"/>
      <c r="B890" s="1727"/>
      <c r="C890" s="1728"/>
      <c r="D890" s="239">
        <f>SUM(P893:P895)</f>
        <v>920</v>
      </c>
      <c r="E890" s="224"/>
      <c r="F890" s="1848" t="s">
        <v>528</v>
      </c>
      <c r="G890" s="1849"/>
      <c r="H890" s="1849"/>
      <c r="I890" s="278"/>
      <c r="J890" s="227"/>
      <c r="K890" s="278"/>
      <c r="L890" s="278"/>
      <c r="M890" s="228"/>
      <c r="N890" s="278"/>
      <c r="O890" s="278"/>
      <c r="P890" s="261"/>
      <c r="Q890" s="1734"/>
      <c r="R890" s="199"/>
      <c r="S890" s="199"/>
      <c r="T890" s="199"/>
      <c r="U890" s="209"/>
      <c r="V890" s="209"/>
    </row>
    <row r="891" spans="1:22" ht="17.45" customHeight="1">
      <c r="A891" s="1731"/>
      <c r="B891" s="1727"/>
      <c r="C891" s="1728"/>
      <c r="D891" s="239"/>
      <c r="E891" s="224"/>
      <c r="F891" s="200" t="s">
        <v>527</v>
      </c>
      <c r="G891" s="226"/>
      <c r="H891" s="227"/>
      <c r="I891" s="278"/>
      <c r="J891" s="227"/>
      <c r="K891" s="278"/>
      <c r="L891" s="278"/>
      <c r="M891" s="228"/>
      <c r="N891" s="278"/>
      <c r="O891" s="278"/>
      <c r="P891" s="261"/>
      <c r="Q891" s="1734"/>
      <c r="R891" s="199"/>
      <c r="S891" s="199"/>
      <c r="T891" s="199"/>
      <c r="U891" s="209"/>
      <c r="V891" s="209"/>
    </row>
    <row r="892" spans="1:22" ht="17.45" customHeight="1">
      <c r="A892" s="1731"/>
      <c r="B892" s="1727"/>
      <c r="C892" s="1728"/>
      <c r="D892" s="239"/>
      <c r="E892" s="224"/>
      <c r="F892" s="200" t="s">
        <v>500</v>
      </c>
      <c r="G892" s="226"/>
      <c r="H892" s="227"/>
      <c r="I892" s="278"/>
      <c r="J892" s="227"/>
      <c r="K892" s="278"/>
      <c r="L892" s="278"/>
      <c r="M892" s="228"/>
      <c r="N892" s="278"/>
      <c r="O892" s="278"/>
      <c r="P892" s="261"/>
      <c r="Q892" s="1734"/>
      <c r="R892" s="199"/>
      <c r="S892" s="199"/>
      <c r="T892" s="199"/>
      <c r="U892" s="209"/>
      <c r="V892" s="209"/>
    </row>
    <row r="893" spans="1:22" ht="17.45" customHeight="1">
      <c r="A893" s="1731"/>
      <c r="B893" s="1727"/>
      <c r="C893" s="1728"/>
      <c r="D893" s="239"/>
      <c r="E893" s="224"/>
      <c r="F893" s="200" t="s">
        <v>526</v>
      </c>
      <c r="G893" s="226"/>
      <c r="H893" s="227">
        <v>8</v>
      </c>
      <c r="I893" s="278" t="s">
        <v>524</v>
      </c>
      <c r="J893" s="227" t="s">
        <v>508</v>
      </c>
      <c r="K893" s="278">
        <v>5</v>
      </c>
      <c r="L893" s="278" t="s">
        <v>483</v>
      </c>
      <c r="M893" s="228" t="s">
        <v>508</v>
      </c>
      <c r="N893" s="278">
        <v>4</v>
      </c>
      <c r="O893" s="278" t="s">
        <v>493</v>
      </c>
      <c r="P893" s="261">
        <f>H893*K893*N893</f>
        <v>160</v>
      </c>
      <c r="Q893" s="1734"/>
      <c r="R893" s="199"/>
      <c r="S893" s="199"/>
      <c r="T893" s="199"/>
      <c r="U893" s="209"/>
      <c r="V893" s="209"/>
    </row>
    <row r="894" spans="1:22" ht="17.45" customHeight="1">
      <c r="A894" s="1731"/>
      <c r="B894" s="1727"/>
      <c r="C894" s="1728"/>
      <c r="D894" s="239"/>
      <c r="E894" s="224"/>
      <c r="F894" s="200" t="s">
        <v>525</v>
      </c>
      <c r="G894" s="226"/>
      <c r="H894" s="227">
        <v>8</v>
      </c>
      <c r="I894" s="278" t="s">
        <v>524</v>
      </c>
      <c r="J894" s="227" t="s">
        <v>508</v>
      </c>
      <c r="K894" s="278">
        <v>5</v>
      </c>
      <c r="L894" s="278" t="s">
        <v>483</v>
      </c>
      <c r="M894" s="228" t="s">
        <v>508</v>
      </c>
      <c r="N894" s="278">
        <v>10</v>
      </c>
      <c r="O894" s="278" t="s">
        <v>493</v>
      </c>
      <c r="P894" s="261">
        <f>H894*K894*N894</f>
        <v>400</v>
      </c>
      <c r="Q894" s="1734"/>
      <c r="R894" s="199"/>
      <c r="S894" s="199"/>
      <c r="T894" s="199"/>
      <c r="U894" s="209"/>
      <c r="V894" s="209"/>
    </row>
    <row r="895" spans="1:22" ht="17.45" customHeight="1">
      <c r="A895" s="1731"/>
      <c r="B895" s="1727"/>
      <c r="C895" s="1728"/>
      <c r="D895" s="239"/>
      <c r="E895" s="224"/>
      <c r="F895" s="200" t="s">
        <v>497</v>
      </c>
      <c r="G895" s="226"/>
      <c r="H895" s="227">
        <v>8</v>
      </c>
      <c r="I895" s="278" t="s">
        <v>524</v>
      </c>
      <c r="J895" s="227" t="s">
        <v>508</v>
      </c>
      <c r="K895" s="278">
        <v>5</v>
      </c>
      <c r="L895" s="278" t="s">
        <v>483</v>
      </c>
      <c r="M895" s="228" t="s">
        <v>508</v>
      </c>
      <c r="N895" s="278">
        <v>9</v>
      </c>
      <c r="O895" s="278" t="s">
        <v>493</v>
      </c>
      <c r="P895" s="261">
        <f>H895*K895*N895</f>
        <v>360</v>
      </c>
      <c r="Q895" s="1734"/>
      <c r="R895" s="199"/>
      <c r="S895" s="199"/>
      <c r="T895" s="199"/>
      <c r="U895" s="209"/>
      <c r="V895" s="209"/>
    </row>
    <row r="896" spans="1:22" ht="17.45" customHeight="1">
      <c r="A896" s="1731"/>
      <c r="B896" s="1727"/>
      <c r="C896" s="1728"/>
      <c r="D896" s="239"/>
      <c r="E896" s="224"/>
      <c r="F896" s="200" t="s">
        <v>148</v>
      </c>
      <c r="G896" s="1759" t="s">
        <v>523</v>
      </c>
      <c r="H896" s="1759"/>
      <c r="I896" s="1759"/>
      <c r="J896" s="1759"/>
      <c r="K896" s="1759"/>
      <c r="L896" s="1759"/>
      <c r="M896" s="1759"/>
      <c r="N896" s="1759"/>
      <c r="O896" s="1759"/>
      <c r="P896" s="1760"/>
      <c r="Q896" s="1734"/>
      <c r="R896" s="199"/>
      <c r="S896" s="199"/>
      <c r="T896" s="199"/>
      <c r="U896" s="209"/>
      <c r="V896" s="209"/>
    </row>
    <row r="897" spans="1:22" ht="17.45" customHeight="1">
      <c r="A897" s="1731"/>
      <c r="B897" s="1727"/>
      <c r="C897" s="1728"/>
      <c r="D897" s="239"/>
      <c r="E897" s="224"/>
      <c r="F897" s="200"/>
      <c r="G897" s="1759" t="s">
        <v>522</v>
      </c>
      <c r="H897" s="1759"/>
      <c r="I897" s="1759"/>
      <c r="J897" s="1759"/>
      <c r="K897" s="1759"/>
      <c r="L897" s="1759"/>
      <c r="M897" s="1759"/>
      <c r="N897" s="1759"/>
      <c r="O897" s="1759"/>
      <c r="P897" s="1760"/>
      <c r="Q897" s="1734"/>
      <c r="R897" s="199"/>
      <c r="S897" s="199"/>
      <c r="T897" s="199"/>
      <c r="U897" s="209"/>
      <c r="V897" s="209"/>
    </row>
    <row r="898" spans="1:22" ht="17.45" customHeight="1">
      <c r="A898" s="1732"/>
      <c r="B898" s="1729"/>
      <c r="C898" s="1730"/>
      <c r="D898" s="240"/>
      <c r="E898" s="241"/>
      <c r="F898" s="242"/>
      <c r="G898" s="1798" t="s">
        <v>521</v>
      </c>
      <c r="H898" s="1798"/>
      <c r="I898" s="1798"/>
      <c r="J898" s="1798"/>
      <c r="K898" s="1798"/>
      <c r="L898" s="1798"/>
      <c r="M898" s="1798"/>
      <c r="N898" s="1798"/>
      <c r="O898" s="1798"/>
      <c r="P898" s="1847"/>
      <c r="Q898" s="1735"/>
      <c r="R898" s="199"/>
      <c r="S898" s="199"/>
      <c r="T898" s="199"/>
      <c r="U898" s="209"/>
      <c r="V898" s="209"/>
    </row>
    <row r="899" spans="1:22" ht="17.45" customHeight="1">
      <c r="A899" s="1850" t="s">
        <v>462</v>
      </c>
      <c r="B899" s="1851"/>
      <c r="C899" s="1852"/>
      <c r="D899" s="398">
        <f>SUM(D900:D906)</f>
        <v>120</v>
      </c>
      <c r="E899" s="342">
        <f>SUM(E900:E906)</f>
        <v>0</v>
      </c>
      <c r="F899" s="356"/>
      <c r="G899" s="357"/>
      <c r="H899" s="358"/>
      <c r="I899" s="359"/>
      <c r="J899" s="358"/>
      <c r="K899" s="359"/>
      <c r="L899" s="359"/>
      <c r="M899" s="360"/>
      <c r="N899" s="359"/>
      <c r="O899" s="359"/>
      <c r="P899" s="358"/>
      <c r="Q899" s="361"/>
      <c r="R899" s="199"/>
      <c r="S899" s="199"/>
      <c r="T899" s="199"/>
      <c r="U899" s="209"/>
      <c r="V899" s="209"/>
    </row>
    <row r="900" spans="1:22" ht="17.45" customHeight="1">
      <c r="A900" s="1731" t="s">
        <v>520</v>
      </c>
      <c r="B900" s="1763" t="s">
        <v>519</v>
      </c>
      <c r="C900" s="1764"/>
      <c r="D900" s="239">
        <f>SUM(P903:P905)</f>
        <v>120</v>
      </c>
      <c r="E900" s="260">
        <v>0</v>
      </c>
      <c r="F900" s="206" t="s">
        <v>518</v>
      </c>
      <c r="G900" s="205"/>
      <c r="H900" s="204"/>
      <c r="I900" s="204"/>
      <c r="J900" s="204"/>
      <c r="K900" s="204"/>
      <c r="L900" s="204"/>
      <c r="M900" s="204"/>
      <c r="N900" s="204"/>
      <c r="O900" s="204"/>
      <c r="P900" s="203"/>
      <c r="Q900" s="1748" t="s">
        <v>517</v>
      </c>
      <c r="R900" s="199"/>
      <c r="S900" s="199"/>
      <c r="T900" s="199"/>
      <c r="U900" s="209"/>
      <c r="V900" s="209"/>
    </row>
    <row r="901" spans="1:22" ht="17.45" customHeight="1">
      <c r="A901" s="1731"/>
      <c r="B901" s="1763"/>
      <c r="C901" s="1764"/>
      <c r="D901" s="201"/>
      <c r="E901" s="260"/>
      <c r="F901" s="229" t="s">
        <v>516</v>
      </c>
      <c r="G901" s="768"/>
      <c r="H901" s="769"/>
      <c r="I901" s="769"/>
      <c r="J901" s="769"/>
      <c r="K901" s="769"/>
      <c r="L901" s="769"/>
      <c r="M901" s="769"/>
      <c r="N901" s="769"/>
      <c r="O901" s="769"/>
      <c r="P901" s="770"/>
      <c r="Q901" s="1749"/>
      <c r="R901" s="199"/>
      <c r="S901" s="199"/>
      <c r="T901" s="199"/>
      <c r="U901" s="209"/>
      <c r="V901" s="209"/>
    </row>
    <row r="902" spans="1:22" ht="17.45" customHeight="1">
      <c r="A902" s="1731"/>
      <c r="B902" s="1763"/>
      <c r="C902" s="1764"/>
      <c r="D902" s="201"/>
      <c r="E902" s="260"/>
      <c r="F902" s="229" t="s">
        <v>147</v>
      </c>
      <c r="G902" s="782" t="s">
        <v>385</v>
      </c>
      <c r="H902" s="782"/>
      <c r="I902" s="782"/>
      <c r="J902" s="782"/>
      <c r="K902" s="782"/>
      <c r="L902" s="782"/>
      <c r="M902" s="782"/>
      <c r="N902" s="782"/>
      <c r="O902" s="782"/>
      <c r="P902" s="202"/>
      <c r="Q902" s="1749"/>
      <c r="R902" s="199"/>
      <c r="S902" s="199"/>
      <c r="T902" s="199"/>
      <c r="U902" s="209"/>
      <c r="V902" s="209"/>
    </row>
    <row r="903" spans="1:22" ht="17.45" customHeight="1">
      <c r="A903" s="1731"/>
      <c r="B903" s="1763"/>
      <c r="C903" s="1764"/>
      <c r="D903" s="201"/>
      <c r="E903" s="260"/>
      <c r="F903" s="229" t="s">
        <v>486</v>
      </c>
      <c r="G903" s="782"/>
      <c r="H903" s="782"/>
      <c r="I903" s="782"/>
      <c r="J903" s="782"/>
      <c r="K903" s="278">
        <v>10</v>
      </c>
      <c r="L903" s="278" t="s">
        <v>483</v>
      </c>
      <c r="M903" s="228" t="s">
        <v>68</v>
      </c>
      <c r="N903" s="278">
        <v>1</v>
      </c>
      <c r="O903" s="278" t="s">
        <v>482</v>
      </c>
      <c r="P903" s="227">
        <f>K903*N903</f>
        <v>10</v>
      </c>
      <c r="Q903" s="1749"/>
      <c r="R903" s="199"/>
      <c r="S903" s="199"/>
      <c r="T903" s="199"/>
      <c r="U903" s="209"/>
      <c r="V903" s="209"/>
    </row>
    <row r="904" spans="1:22" ht="17.45" customHeight="1">
      <c r="A904" s="1731"/>
      <c r="B904" s="1763"/>
      <c r="C904" s="1764"/>
      <c r="D904" s="201"/>
      <c r="E904" s="260"/>
      <c r="F904" s="229" t="s">
        <v>485</v>
      </c>
      <c r="G904" s="782"/>
      <c r="H904" s="782"/>
      <c r="I904" s="782"/>
      <c r="J904" s="782"/>
      <c r="K904" s="278">
        <v>10</v>
      </c>
      <c r="L904" s="278" t="s">
        <v>483</v>
      </c>
      <c r="M904" s="228" t="s">
        <v>68</v>
      </c>
      <c r="N904" s="278">
        <v>10</v>
      </c>
      <c r="O904" s="278" t="s">
        <v>482</v>
      </c>
      <c r="P904" s="227">
        <f>K904*N904</f>
        <v>100</v>
      </c>
      <c r="Q904" s="1749"/>
      <c r="R904" s="199"/>
      <c r="S904" s="199"/>
      <c r="T904" s="199"/>
      <c r="U904" s="209"/>
      <c r="V904" s="209"/>
    </row>
    <row r="905" spans="1:22" ht="17.45" customHeight="1">
      <c r="A905" s="1731"/>
      <c r="B905" s="1763"/>
      <c r="C905" s="1764"/>
      <c r="D905" s="201"/>
      <c r="E905" s="260"/>
      <c r="F905" s="229" t="s">
        <v>484</v>
      </c>
      <c r="G905" s="782"/>
      <c r="H905" s="782"/>
      <c r="I905" s="782"/>
      <c r="J905" s="782"/>
      <c r="K905" s="278">
        <v>10</v>
      </c>
      <c r="L905" s="278" t="s">
        <v>483</v>
      </c>
      <c r="M905" s="228" t="s">
        <v>68</v>
      </c>
      <c r="N905" s="278">
        <v>1</v>
      </c>
      <c r="O905" s="278" t="s">
        <v>482</v>
      </c>
      <c r="P905" s="227">
        <f>K905*N905</f>
        <v>10</v>
      </c>
      <c r="Q905" s="1749"/>
      <c r="R905" s="199"/>
      <c r="S905" s="199"/>
      <c r="T905" s="199"/>
      <c r="U905" s="209"/>
      <c r="V905" s="209"/>
    </row>
    <row r="906" spans="1:22" ht="17.45" customHeight="1">
      <c r="A906" s="1731"/>
      <c r="B906" s="1763"/>
      <c r="C906" s="1764"/>
      <c r="D906" s="201"/>
      <c r="E906" s="260"/>
      <c r="F906" s="200" t="s">
        <v>148</v>
      </c>
      <c r="G906" s="1759" t="s">
        <v>481</v>
      </c>
      <c r="H906" s="1759"/>
      <c r="I906" s="1759"/>
      <c r="J906" s="1759"/>
      <c r="K906" s="1759"/>
      <c r="L906" s="1759"/>
      <c r="M906" s="1759"/>
      <c r="N906" s="1759"/>
      <c r="O906" s="1759"/>
      <c r="P906" s="1760"/>
      <c r="Q906" s="1749"/>
      <c r="R906" s="199"/>
      <c r="S906" s="199"/>
      <c r="T906" s="199"/>
      <c r="U906" s="209"/>
      <c r="V906" s="209"/>
    </row>
    <row r="907" spans="1:22" ht="17.45" customHeight="1">
      <c r="A907" s="1809" t="s">
        <v>462</v>
      </c>
      <c r="B907" s="1810"/>
      <c r="C907" s="1811"/>
      <c r="D907" s="341">
        <f>SUM(D908:D918)</f>
        <v>1473</v>
      </c>
      <c r="E907" s="342">
        <f>SUM(E908:E918)</f>
        <v>0</v>
      </c>
      <c r="F907" s="779"/>
      <c r="G907" s="779"/>
      <c r="H907" s="779"/>
      <c r="I907" s="779"/>
      <c r="J907" s="779"/>
      <c r="K907" s="779"/>
      <c r="L907" s="779"/>
      <c r="M907" s="779"/>
      <c r="N907" s="779"/>
      <c r="O907" s="779"/>
      <c r="P907" s="343"/>
      <c r="Q907" s="344"/>
      <c r="R907" s="199"/>
      <c r="S907" s="199"/>
      <c r="T907" s="199"/>
      <c r="U907" s="209"/>
      <c r="V907" s="209"/>
    </row>
    <row r="908" spans="1:22" ht="17.45" customHeight="1">
      <c r="A908" s="1753" t="s">
        <v>515</v>
      </c>
      <c r="B908" s="1751" t="s">
        <v>514</v>
      </c>
      <c r="C908" s="1752"/>
      <c r="D908" s="208">
        <f>SUM(P911:P913)</f>
        <v>113</v>
      </c>
      <c r="E908" s="257">
        <v>0</v>
      </c>
      <c r="F908" s="1790" t="s">
        <v>513</v>
      </c>
      <c r="G908" s="1791"/>
      <c r="H908" s="1791"/>
      <c r="I908" s="234"/>
      <c r="J908" s="236"/>
      <c r="K908" s="234"/>
      <c r="L908" s="234"/>
      <c r="M908" s="235"/>
      <c r="N908" s="234"/>
      <c r="O908" s="234"/>
      <c r="P908" s="236"/>
      <c r="Q908" s="1733" t="s">
        <v>512</v>
      </c>
      <c r="R908" s="199"/>
      <c r="S908" s="199"/>
      <c r="T908" s="199"/>
      <c r="U908" s="209"/>
      <c r="V908" s="209"/>
    </row>
    <row r="909" spans="1:22" ht="17.45" customHeight="1">
      <c r="A909" s="1731"/>
      <c r="B909" s="1727"/>
      <c r="C909" s="1728"/>
      <c r="D909" s="239"/>
      <c r="E909" s="224"/>
      <c r="F909" s="200" t="s">
        <v>511</v>
      </c>
      <c r="G909" s="226"/>
      <c r="H909" s="227"/>
      <c r="I909" s="278"/>
      <c r="J909" s="227"/>
      <c r="K909" s="278"/>
      <c r="L909" s="278"/>
      <c r="M909" s="228"/>
      <c r="N909" s="278"/>
      <c r="O909" s="278"/>
      <c r="P909" s="227"/>
      <c r="Q909" s="1734"/>
      <c r="R909" s="199"/>
      <c r="S909" s="199"/>
      <c r="T909" s="199"/>
      <c r="U909" s="209"/>
      <c r="V909" s="209"/>
    </row>
    <row r="910" spans="1:22" ht="17.45" customHeight="1">
      <c r="A910" s="1731"/>
      <c r="B910" s="1727"/>
      <c r="C910" s="1728"/>
      <c r="D910" s="239"/>
      <c r="E910" s="224"/>
      <c r="F910" s="200" t="s">
        <v>500</v>
      </c>
      <c r="G910" s="226"/>
      <c r="H910" s="227"/>
      <c r="I910" s="278"/>
      <c r="J910" s="227"/>
      <c r="K910" s="278"/>
      <c r="L910" s="278"/>
      <c r="M910" s="228"/>
      <c r="N910" s="278"/>
      <c r="O910" s="278"/>
      <c r="P910" s="227"/>
      <c r="Q910" s="1734"/>
      <c r="R910" s="199"/>
      <c r="S910" s="199"/>
      <c r="T910" s="199"/>
      <c r="U910" s="209"/>
      <c r="V910" s="209"/>
    </row>
    <row r="911" spans="1:22" ht="17.45" customHeight="1">
      <c r="A911" s="1731"/>
      <c r="B911" s="1727"/>
      <c r="C911" s="1728"/>
      <c r="D911" s="239"/>
      <c r="E911" s="224"/>
      <c r="F911" s="1757" t="s">
        <v>510</v>
      </c>
      <c r="G911" s="1758"/>
      <c r="H911" s="227"/>
      <c r="I911" s="278"/>
      <c r="J911" s="227"/>
      <c r="K911" s="278">
        <v>12</v>
      </c>
      <c r="L911" s="278" t="s">
        <v>509</v>
      </c>
      <c r="M911" s="228" t="s">
        <v>508</v>
      </c>
      <c r="N911" s="278">
        <v>1</v>
      </c>
      <c r="O911" s="278" t="s">
        <v>493</v>
      </c>
      <c r="P911" s="261">
        <f>K911*N911</f>
        <v>12</v>
      </c>
      <c r="Q911" s="1734"/>
      <c r="R911" s="199"/>
      <c r="S911" s="199"/>
      <c r="T911" s="199"/>
      <c r="U911" s="209"/>
      <c r="V911" s="209"/>
    </row>
    <row r="912" spans="1:22" ht="17.45" customHeight="1">
      <c r="A912" s="1731"/>
      <c r="B912" s="1727"/>
      <c r="C912" s="1728"/>
      <c r="D912" s="239"/>
      <c r="E912" s="224"/>
      <c r="F912" s="1757" t="s">
        <v>507</v>
      </c>
      <c r="G912" s="1758"/>
      <c r="H912" s="227"/>
      <c r="I912" s="278"/>
      <c r="J912" s="227"/>
      <c r="K912" s="278"/>
      <c r="L912" s="278"/>
      <c r="M912" s="228"/>
      <c r="N912" s="278">
        <v>1</v>
      </c>
      <c r="O912" s="278" t="s">
        <v>506</v>
      </c>
      <c r="P912" s="261">
        <v>1</v>
      </c>
      <c r="Q912" s="1734"/>
      <c r="R912" s="199"/>
      <c r="S912" s="199"/>
      <c r="T912" s="199"/>
      <c r="U912" s="209"/>
      <c r="V912" s="209"/>
    </row>
    <row r="913" spans="1:22" ht="17.45" customHeight="1">
      <c r="A913" s="1731"/>
      <c r="B913" s="1727"/>
      <c r="C913" s="1728"/>
      <c r="D913" s="239"/>
      <c r="E913" s="224"/>
      <c r="F913" s="1757" t="s">
        <v>1568</v>
      </c>
      <c r="G913" s="1758"/>
      <c r="H913" s="227"/>
      <c r="I913" s="278"/>
      <c r="J913" s="227"/>
      <c r="K913" s="278">
        <v>100</v>
      </c>
      <c r="L913" s="278" t="s">
        <v>207</v>
      </c>
      <c r="M913" s="228" t="s">
        <v>251</v>
      </c>
      <c r="N913" s="278">
        <v>1</v>
      </c>
      <c r="O913" s="278" t="s">
        <v>493</v>
      </c>
      <c r="P913" s="261">
        <f>K913*N913</f>
        <v>100</v>
      </c>
      <c r="Q913" s="1734"/>
      <c r="R913" s="199"/>
      <c r="S913" s="199"/>
      <c r="T913" s="199"/>
      <c r="U913" s="209"/>
      <c r="V913" s="209"/>
    </row>
    <row r="914" spans="1:22" ht="17.45" customHeight="1">
      <c r="A914" s="1731"/>
      <c r="B914" s="1727"/>
      <c r="C914" s="1728"/>
      <c r="D914" s="239"/>
      <c r="E914" s="224"/>
      <c r="F914" s="200" t="s">
        <v>505</v>
      </c>
      <c r="G914" s="1759" t="s">
        <v>504</v>
      </c>
      <c r="H914" s="1759"/>
      <c r="I914" s="1759"/>
      <c r="J914" s="1759"/>
      <c r="K914" s="1759"/>
      <c r="L914" s="1759"/>
      <c r="M914" s="1759"/>
      <c r="N914" s="1759"/>
      <c r="O914" s="1759"/>
      <c r="P914" s="1760"/>
      <c r="Q914" s="1734"/>
      <c r="R914" s="199"/>
      <c r="S914" s="199"/>
      <c r="T914" s="199"/>
      <c r="U914" s="209"/>
      <c r="V914" s="209"/>
    </row>
    <row r="915" spans="1:22" ht="17.45" customHeight="1">
      <c r="A915" s="1731"/>
      <c r="B915" s="1727"/>
      <c r="C915" s="1728"/>
      <c r="D915" s="239"/>
      <c r="E915" s="224"/>
      <c r="F915" s="200"/>
      <c r="G915" s="1759" t="s">
        <v>503</v>
      </c>
      <c r="H915" s="1759"/>
      <c r="I915" s="1759"/>
      <c r="J915" s="1759"/>
      <c r="K915" s="1759"/>
      <c r="L915" s="1759"/>
      <c r="M915" s="1759"/>
      <c r="N915" s="1759"/>
      <c r="O915" s="1759"/>
      <c r="P915" s="1760"/>
      <c r="Q915" s="1734"/>
      <c r="R915" s="199"/>
      <c r="S915" s="199"/>
      <c r="T915" s="199"/>
      <c r="U915" s="209"/>
      <c r="V915" s="209"/>
    </row>
    <row r="916" spans="1:22" ht="17.45" customHeight="1">
      <c r="A916" s="1731"/>
      <c r="B916" s="1727"/>
      <c r="C916" s="1728"/>
      <c r="D916" s="208">
        <f>SUM(P919:P924)</f>
        <v>1360</v>
      </c>
      <c r="E916" s="257">
        <v>0</v>
      </c>
      <c r="F916" s="354" t="s">
        <v>502</v>
      </c>
      <c r="G916" s="355"/>
      <c r="H916" s="355"/>
      <c r="I916" s="234"/>
      <c r="J916" s="236"/>
      <c r="K916" s="234"/>
      <c r="L916" s="234"/>
      <c r="M916" s="235"/>
      <c r="N916" s="234"/>
      <c r="O916" s="234"/>
      <c r="P916" s="236"/>
      <c r="Q916" s="1734"/>
      <c r="R916" s="199"/>
      <c r="S916" s="199"/>
      <c r="T916" s="199"/>
      <c r="U916" s="209"/>
      <c r="V916" s="209"/>
    </row>
    <row r="917" spans="1:22" ht="17.45" customHeight="1">
      <c r="A917" s="1731"/>
      <c r="B917" s="1727"/>
      <c r="C917" s="1728"/>
      <c r="D917" s="223"/>
      <c r="E917" s="224"/>
      <c r="F917" s="200" t="s">
        <v>501</v>
      </c>
      <c r="G917" s="226"/>
      <c r="H917" s="227"/>
      <c r="I917" s="278"/>
      <c r="J917" s="227"/>
      <c r="K917" s="278"/>
      <c r="L917" s="278"/>
      <c r="M917" s="228"/>
      <c r="N917" s="278"/>
      <c r="O917" s="278"/>
      <c r="P917" s="227"/>
      <c r="Q917" s="1734"/>
      <c r="R917" s="199"/>
      <c r="S917" s="199"/>
      <c r="T917" s="199"/>
      <c r="U917" s="209"/>
      <c r="V917" s="209"/>
    </row>
    <row r="918" spans="1:22" ht="17.45" customHeight="1">
      <c r="A918" s="1731"/>
      <c r="B918" s="1727"/>
      <c r="C918" s="1728"/>
      <c r="D918" s="223"/>
      <c r="E918" s="224"/>
      <c r="F918" s="200" t="s">
        <v>500</v>
      </c>
      <c r="G918" s="226"/>
      <c r="H918" s="227"/>
      <c r="I918" s="278"/>
      <c r="J918" s="227"/>
      <c r="K918" s="278"/>
      <c r="L918" s="278"/>
      <c r="M918" s="228"/>
      <c r="N918" s="278"/>
      <c r="O918" s="278"/>
      <c r="P918" s="227"/>
      <c r="Q918" s="1734"/>
      <c r="R918" s="199"/>
      <c r="S918" s="199"/>
      <c r="T918" s="199"/>
      <c r="U918" s="209"/>
      <c r="V918" s="209"/>
    </row>
    <row r="919" spans="1:22" ht="17.45" customHeight="1">
      <c r="A919" s="1731"/>
      <c r="B919" s="1727"/>
      <c r="C919" s="1728"/>
      <c r="D919" s="223"/>
      <c r="E919" s="224"/>
      <c r="F919" s="767" t="s">
        <v>499</v>
      </c>
      <c r="G919" s="768"/>
      <c r="H919" s="227"/>
      <c r="I919" s="278"/>
      <c r="J919" s="228"/>
      <c r="K919" s="227">
        <v>15</v>
      </c>
      <c r="L919" s="278" t="s">
        <v>483</v>
      </c>
      <c r="M919" s="228" t="s">
        <v>68</v>
      </c>
      <c r="N919" s="278">
        <v>30</v>
      </c>
      <c r="O919" s="278" t="s">
        <v>482</v>
      </c>
      <c r="P919" s="227">
        <f t="shared" ref="P919:P924" si="23">K919*N919</f>
        <v>450</v>
      </c>
      <c r="Q919" s="1734"/>
      <c r="R919" s="199"/>
      <c r="S919" s="199"/>
      <c r="T919" s="199"/>
      <c r="U919" s="209"/>
      <c r="V919" s="209"/>
    </row>
    <row r="920" spans="1:22" ht="17.45" customHeight="1">
      <c r="A920" s="1731"/>
      <c r="B920" s="1727"/>
      <c r="C920" s="1728"/>
      <c r="D920" s="223"/>
      <c r="E920" s="224"/>
      <c r="F920" s="200" t="s">
        <v>498</v>
      </c>
      <c r="G920" s="226"/>
      <c r="H920" s="227"/>
      <c r="I920" s="278"/>
      <c r="J920" s="228"/>
      <c r="K920" s="227">
        <v>12</v>
      </c>
      <c r="L920" s="278" t="s">
        <v>464</v>
      </c>
      <c r="M920" s="228" t="s">
        <v>68</v>
      </c>
      <c r="N920" s="278">
        <v>30</v>
      </c>
      <c r="O920" s="278" t="s">
        <v>482</v>
      </c>
      <c r="P920" s="227">
        <f t="shared" si="23"/>
        <v>360</v>
      </c>
      <c r="Q920" s="1734"/>
      <c r="R920" s="199"/>
      <c r="S920" s="199"/>
      <c r="T920" s="199"/>
      <c r="U920" s="209"/>
      <c r="V920" s="209"/>
    </row>
    <row r="921" spans="1:22" ht="17.45" customHeight="1">
      <c r="A921" s="1731"/>
      <c r="B921" s="1727"/>
      <c r="C921" s="1728"/>
      <c r="D921" s="223"/>
      <c r="E921" s="224"/>
      <c r="F921" s="200" t="s">
        <v>497</v>
      </c>
      <c r="G921" s="226"/>
      <c r="H921" s="227"/>
      <c r="I921" s="278"/>
      <c r="J921" s="227"/>
      <c r="K921" s="227">
        <v>100</v>
      </c>
      <c r="L921" s="278" t="s">
        <v>1567</v>
      </c>
      <c r="M921" s="228" t="s">
        <v>68</v>
      </c>
      <c r="N921" s="278">
        <v>1</v>
      </c>
      <c r="O921" s="278" t="s">
        <v>482</v>
      </c>
      <c r="P921" s="227">
        <f t="shared" si="23"/>
        <v>100</v>
      </c>
      <c r="Q921" s="1734"/>
      <c r="R921" s="199"/>
      <c r="S921" s="199"/>
      <c r="T921" s="199"/>
      <c r="U921" s="209"/>
      <c r="V921" s="209"/>
    </row>
    <row r="922" spans="1:22" ht="17.45" customHeight="1">
      <c r="A922" s="1731"/>
      <c r="B922" s="1727"/>
      <c r="C922" s="1728"/>
      <c r="D922" s="223"/>
      <c r="E922" s="224"/>
      <c r="F922" s="200" t="s">
        <v>496</v>
      </c>
      <c r="G922" s="226"/>
      <c r="H922" s="227"/>
      <c r="I922" s="278"/>
      <c r="J922" s="228"/>
      <c r="K922" s="227">
        <v>8</v>
      </c>
      <c r="L922" s="278" t="s">
        <v>483</v>
      </c>
      <c r="M922" s="228" t="s">
        <v>68</v>
      </c>
      <c r="N922" s="278">
        <v>30</v>
      </c>
      <c r="O922" s="278" t="s">
        <v>482</v>
      </c>
      <c r="P922" s="227">
        <f t="shared" si="23"/>
        <v>240</v>
      </c>
      <c r="Q922" s="1734"/>
      <c r="R922" s="199"/>
      <c r="S922" s="199"/>
      <c r="T922" s="199"/>
      <c r="U922" s="209"/>
      <c r="V922" s="209"/>
    </row>
    <row r="923" spans="1:22" ht="17.45" customHeight="1">
      <c r="A923" s="1731"/>
      <c r="B923" s="1727"/>
      <c r="C923" s="1728"/>
      <c r="D923" s="223"/>
      <c r="E923" s="224"/>
      <c r="F923" s="200" t="s">
        <v>495</v>
      </c>
      <c r="G923" s="226"/>
      <c r="H923" s="227"/>
      <c r="I923" s="278"/>
      <c r="J923" s="228"/>
      <c r="K923" s="227">
        <v>5</v>
      </c>
      <c r="L923" s="278" t="s">
        <v>483</v>
      </c>
      <c r="M923" s="228" t="s">
        <v>68</v>
      </c>
      <c r="N923" s="278">
        <v>30</v>
      </c>
      <c r="O923" s="278" t="s">
        <v>482</v>
      </c>
      <c r="P923" s="227">
        <f t="shared" si="23"/>
        <v>150</v>
      </c>
      <c r="Q923" s="1734"/>
      <c r="R923" s="199"/>
      <c r="S923" s="199"/>
      <c r="T923" s="199"/>
      <c r="U923" s="209"/>
      <c r="V923" s="209"/>
    </row>
    <row r="924" spans="1:22" ht="17.45" customHeight="1">
      <c r="A924" s="1732"/>
      <c r="B924" s="1729"/>
      <c r="C924" s="1730"/>
      <c r="D924" s="250"/>
      <c r="E924" s="241"/>
      <c r="F924" s="242" t="s">
        <v>494</v>
      </c>
      <c r="G924" s="302"/>
      <c r="H924" s="272"/>
      <c r="I924" s="273"/>
      <c r="J924" s="274"/>
      <c r="K924" s="272">
        <v>2</v>
      </c>
      <c r="L924" s="273" t="s">
        <v>483</v>
      </c>
      <c r="M924" s="274" t="s">
        <v>68</v>
      </c>
      <c r="N924" s="273">
        <v>30</v>
      </c>
      <c r="O924" s="273" t="s">
        <v>493</v>
      </c>
      <c r="P924" s="272">
        <f t="shared" si="23"/>
        <v>60</v>
      </c>
      <c r="Q924" s="1735"/>
      <c r="R924" s="199"/>
      <c r="S924" s="199"/>
      <c r="T924" s="199"/>
      <c r="U924" s="209"/>
      <c r="V924" s="209"/>
    </row>
    <row r="925" spans="1:22" ht="17.45" customHeight="1">
      <c r="A925" s="1731" t="s">
        <v>1134</v>
      </c>
      <c r="B925" s="1727" t="s">
        <v>1131</v>
      </c>
      <c r="C925" s="1728"/>
      <c r="D925" s="223"/>
      <c r="E925" s="224"/>
      <c r="F925" s="200"/>
      <c r="G925" s="1759" t="s">
        <v>492</v>
      </c>
      <c r="H925" s="1759"/>
      <c r="I925" s="1759"/>
      <c r="J925" s="1759"/>
      <c r="K925" s="1759"/>
      <c r="L925" s="1759"/>
      <c r="M925" s="1759"/>
      <c r="N925" s="1759"/>
      <c r="O925" s="1759"/>
      <c r="P925" s="1760"/>
      <c r="Q925" s="238"/>
      <c r="R925" s="199"/>
      <c r="S925" s="199"/>
      <c r="T925" s="199"/>
      <c r="U925" s="209"/>
      <c r="V925" s="209"/>
    </row>
    <row r="926" spans="1:22" ht="17.45" customHeight="1">
      <c r="A926" s="1731"/>
      <c r="B926" s="1727"/>
      <c r="C926" s="1728"/>
      <c r="D926" s="223"/>
      <c r="E926" s="224"/>
      <c r="F926" s="200"/>
      <c r="G926" s="1759"/>
      <c r="H926" s="1759"/>
      <c r="I926" s="1759"/>
      <c r="J926" s="1759"/>
      <c r="K926" s="1759"/>
      <c r="L926" s="1759"/>
      <c r="M926" s="1759"/>
      <c r="N926" s="1759"/>
      <c r="O926" s="1759"/>
      <c r="P926" s="1760"/>
      <c r="Q926" s="238"/>
      <c r="R926" s="199"/>
      <c r="S926" s="199"/>
      <c r="T926" s="199"/>
      <c r="U926" s="209"/>
      <c r="V926" s="209"/>
    </row>
    <row r="927" spans="1:22" ht="17.45" customHeight="1">
      <c r="A927" s="1731"/>
      <c r="B927" s="1727"/>
      <c r="C927" s="1728"/>
      <c r="D927" s="223"/>
      <c r="E927" s="224"/>
      <c r="F927" s="200"/>
      <c r="G927" s="1759"/>
      <c r="H927" s="1759"/>
      <c r="I927" s="1759"/>
      <c r="J927" s="1759"/>
      <c r="K927" s="1759"/>
      <c r="L927" s="1759"/>
      <c r="M927" s="1759"/>
      <c r="N927" s="1759"/>
      <c r="O927" s="1759"/>
      <c r="P927" s="1760"/>
      <c r="Q927" s="238"/>
      <c r="R927" s="199"/>
      <c r="S927" s="199"/>
      <c r="T927" s="199"/>
      <c r="U927" s="209"/>
      <c r="V927" s="209"/>
    </row>
    <row r="928" spans="1:22" ht="17.45" customHeight="1">
      <c r="A928" s="1732"/>
      <c r="B928" s="1729"/>
      <c r="C928" s="1730"/>
      <c r="D928" s="250"/>
      <c r="E928" s="241"/>
      <c r="F928" s="242"/>
      <c r="G928" s="1798"/>
      <c r="H928" s="1798"/>
      <c r="I928" s="1798"/>
      <c r="J928" s="1798"/>
      <c r="K928" s="1798"/>
      <c r="L928" s="1798"/>
      <c r="M928" s="1798"/>
      <c r="N928" s="1798"/>
      <c r="O928" s="1798"/>
      <c r="P928" s="1847"/>
      <c r="Q928" s="251"/>
      <c r="R928" s="199"/>
      <c r="S928" s="199"/>
      <c r="T928" s="199"/>
      <c r="U928" s="209"/>
      <c r="V928" s="209"/>
    </row>
    <row r="929" spans="1:22" ht="17.45" customHeight="1">
      <c r="A929" s="1850" t="s">
        <v>462</v>
      </c>
      <c r="B929" s="1851"/>
      <c r="C929" s="1852"/>
      <c r="D929" s="398">
        <f>SUM(D930:D936)</f>
        <v>70</v>
      </c>
      <c r="E929" s="342">
        <f>SUM(E930:E936)</f>
        <v>0</v>
      </c>
      <c r="F929" s="356"/>
      <c r="G929" s="357"/>
      <c r="H929" s="358"/>
      <c r="I929" s="359"/>
      <c r="J929" s="358"/>
      <c r="K929" s="359"/>
      <c r="L929" s="359"/>
      <c r="M929" s="360"/>
      <c r="N929" s="359"/>
      <c r="O929" s="359"/>
      <c r="P929" s="358"/>
      <c r="Q929" s="361"/>
      <c r="R929" s="199"/>
      <c r="S929" s="199"/>
      <c r="T929" s="199"/>
      <c r="U929" s="209"/>
      <c r="V929" s="209"/>
    </row>
    <row r="930" spans="1:22" ht="17.45" customHeight="1">
      <c r="A930" s="1731" t="s">
        <v>491</v>
      </c>
      <c r="B930" s="1763" t="s">
        <v>490</v>
      </c>
      <c r="C930" s="1764"/>
      <c r="D930" s="239">
        <v>70</v>
      </c>
      <c r="E930" s="260">
        <v>0</v>
      </c>
      <c r="F930" s="206" t="s">
        <v>489</v>
      </c>
      <c r="G930" s="205"/>
      <c r="H930" s="204"/>
      <c r="I930" s="204"/>
      <c r="J930" s="204"/>
      <c r="K930" s="204"/>
      <c r="L930" s="204"/>
      <c r="M930" s="204"/>
      <c r="N930" s="204"/>
      <c r="O930" s="204"/>
      <c r="P930" s="203"/>
      <c r="Q930" s="1748" t="s">
        <v>488</v>
      </c>
      <c r="R930" s="199"/>
      <c r="S930" s="199"/>
      <c r="T930" s="199"/>
      <c r="U930" s="209"/>
      <c r="V930" s="209"/>
    </row>
    <row r="931" spans="1:22" ht="17.45" customHeight="1">
      <c r="A931" s="1731"/>
      <c r="B931" s="1763"/>
      <c r="C931" s="1764"/>
      <c r="D931" s="201"/>
      <c r="E931" s="260"/>
      <c r="F931" s="229" t="s">
        <v>487</v>
      </c>
      <c r="G931" s="768"/>
      <c r="H931" s="769"/>
      <c r="I931" s="769"/>
      <c r="J931" s="769"/>
      <c r="K931" s="769"/>
      <c r="L931" s="769"/>
      <c r="M931" s="769"/>
      <c r="N931" s="769"/>
      <c r="O931" s="769"/>
      <c r="P931" s="770"/>
      <c r="Q931" s="1749"/>
      <c r="R931" s="199"/>
      <c r="S931" s="199"/>
      <c r="T931" s="199"/>
      <c r="U931" s="209"/>
      <c r="V931" s="209"/>
    </row>
    <row r="932" spans="1:22" ht="17.45" customHeight="1">
      <c r="A932" s="1731"/>
      <c r="B932" s="1763"/>
      <c r="C932" s="1764"/>
      <c r="D932" s="201"/>
      <c r="E932" s="260"/>
      <c r="F932" s="229" t="s">
        <v>147</v>
      </c>
      <c r="G932" s="782" t="s">
        <v>385</v>
      </c>
      <c r="H932" s="782"/>
      <c r="I932" s="782"/>
      <c r="J932" s="782"/>
      <c r="K932" s="782"/>
      <c r="L932" s="782"/>
      <c r="M932" s="782"/>
      <c r="N932" s="782"/>
      <c r="O932" s="782"/>
      <c r="P932" s="202"/>
      <c r="Q932" s="1749"/>
      <c r="R932" s="199"/>
      <c r="S932" s="199"/>
      <c r="T932" s="199"/>
      <c r="U932" s="209"/>
      <c r="V932" s="209"/>
    </row>
    <row r="933" spans="1:22" ht="17.45" customHeight="1">
      <c r="A933" s="1731"/>
      <c r="B933" s="1763"/>
      <c r="C933" s="1764"/>
      <c r="D933" s="201"/>
      <c r="E933" s="260"/>
      <c r="F933" s="229" t="s">
        <v>486</v>
      </c>
      <c r="G933" s="782"/>
      <c r="H933" s="782"/>
      <c r="I933" s="782"/>
      <c r="J933" s="782"/>
      <c r="K933" s="278">
        <v>10</v>
      </c>
      <c r="L933" s="278" t="s">
        <v>483</v>
      </c>
      <c r="M933" s="228" t="s">
        <v>68</v>
      </c>
      <c r="N933" s="278">
        <v>1</v>
      </c>
      <c r="O933" s="278" t="s">
        <v>482</v>
      </c>
      <c r="P933" s="227">
        <f>K933*N933</f>
        <v>10</v>
      </c>
      <c r="Q933" s="1749"/>
      <c r="R933" s="199"/>
      <c r="S933" s="199"/>
      <c r="T933" s="199"/>
      <c r="U933" s="209"/>
      <c r="V933" s="209"/>
    </row>
    <row r="934" spans="1:22" ht="17.45" customHeight="1">
      <c r="A934" s="1731"/>
      <c r="B934" s="1763"/>
      <c r="C934" s="1764"/>
      <c r="D934" s="201"/>
      <c r="E934" s="260"/>
      <c r="F934" s="229" t="s">
        <v>485</v>
      </c>
      <c r="G934" s="782"/>
      <c r="H934" s="782"/>
      <c r="I934" s="782"/>
      <c r="J934" s="782"/>
      <c r="K934" s="278">
        <v>10</v>
      </c>
      <c r="L934" s="278" t="s">
        <v>483</v>
      </c>
      <c r="M934" s="228" t="s">
        <v>68</v>
      </c>
      <c r="N934" s="278">
        <v>5</v>
      </c>
      <c r="O934" s="278" t="s">
        <v>482</v>
      </c>
      <c r="P934" s="227">
        <f>K934*N934</f>
        <v>50</v>
      </c>
      <c r="Q934" s="1749"/>
      <c r="R934" s="199"/>
      <c r="S934" s="199"/>
      <c r="T934" s="199"/>
      <c r="U934" s="209"/>
      <c r="V934" s="209"/>
    </row>
    <row r="935" spans="1:22" ht="17.45" customHeight="1">
      <c r="A935" s="1731"/>
      <c r="B935" s="1763"/>
      <c r="C935" s="1764"/>
      <c r="D935" s="201"/>
      <c r="E935" s="260"/>
      <c r="F935" s="229" t="s">
        <v>484</v>
      </c>
      <c r="G935" s="782"/>
      <c r="H935" s="782"/>
      <c r="I935" s="782"/>
      <c r="J935" s="782"/>
      <c r="K935" s="278">
        <v>10</v>
      </c>
      <c r="L935" s="278" t="s">
        <v>483</v>
      </c>
      <c r="M935" s="228" t="s">
        <v>68</v>
      </c>
      <c r="N935" s="278">
        <v>1</v>
      </c>
      <c r="O935" s="278" t="s">
        <v>482</v>
      </c>
      <c r="P935" s="227">
        <f>K935*N935</f>
        <v>10</v>
      </c>
      <c r="Q935" s="1749"/>
      <c r="R935" s="199"/>
      <c r="S935" s="199"/>
      <c r="T935" s="199"/>
      <c r="U935" s="209"/>
      <c r="V935" s="209"/>
    </row>
    <row r="936" spans="1:22" ht="17.45" customHeight="1">
      <c r="A936" s="1731"/>
      <c r="B936" s="1763"/>
      <c r="C936" s="1764"/>
      <c r="D936" s="201"/>
      <c r="E936" s="260"/>
      <c r="F936" s="200" t="s">
        <v>148</v>
      </c>
      <c r="G936" s="1759" t="s">
        <v>481</v>
      </c>
      <c r="H936" s="1759"/>
      <c r="I936" s="1759"/>
      <c r="J936" s="1759"/>
      <c r="K936" s="1759"/>
      <c r="L936" s="1759"/>
      <c r="M936" s="1759"/>
      <c r="N936" s="1759"/>
      <c r="O936" s="1759"/>
      <c r="P936" s="1760"/>
      <c r="Q936" s="1749"/>
      <c r="R936" s="199"/>
      <c r="S936" s="199"/>
      <c r="T936" s="199"/>
      <c r="U936" s="209"/>
      <c r="V936" s="209"/>
    </row>
    <row r="937" spans="1:22" ht="17.45" customHeight="1">
      <c r="A937" s="1850" t="s">
        <v>462</v>
      </c>
      <c r="B937" s="1851"/>
      <c r="C937" s="1852"/>
      <c r="D937" s="398">
        <f>SUM(D938:D945)</f>
        <v>1122</v>
      </c>
      <c r="E937" s="342">
        <f>SUM(E938:E945)</f>
        <v>15000</v>
      </c>
      <c r="F937" s="356"/>
      <c r="G937" s="357"/>
      <c r="H937" s="358"/>
      <c r="I937" s="359"/>
      <c r="J937" s="358"/>
      <c r="K937" s="359"/>
      <c r="L937" s="359"/>
      <c r="M937" s="360"/>
      <c r="N937" s="359"/>
      <c r="O937" s="359"/>
      <c r="P937" s="358"/>
      <c r="Q937" s="361"/>
      <c r="R937" s="199"/>
      <c r="S937" s="199"/>
      <c r="T937" s="199"/>
      <c r="U937" s="209"/>
      <c r="V937" s="209"/>
    </row>
    <row r="938" spans="1:22" ht="17.45" customHeight="1">
      <c r="A938" s="1731" t="s">
        <v>461</v>
      </c>
      <c r="B938" s="1763" t="s">
        <v>1051</v>
      </c>
      <c r="C938" s="1764"/>
      <c r="D938" s="208">
        <f>SUM(P941:P948)</f>
        <v>1122</v>
      </c>
      <c r="E938" s="207">
        <v>15000</v>
      </c>
      <c r="F938" s="206" t="s">
        <v>460</v>
      </c>
      <c r="G938" s="205"/>
      <c r="H938" s="204"/>
      <c r="I938" s="204"/>
      <c r="J938" s="204"/>
      <c r="K938" s="204"/>
      <c r="L938" s="204"/>
      <c r="M938" s="204"/>
      <c r="N938" s="204"/>
      <c r="O938" s="204"/>
      <c r="P938" s="203"/>
      <c r="Q938" s="1910" t="s">
        <v>459</v>
      </c>
      <c r="R938" s="199"/>
      <c r="S938" s="199">
        <v>3642360</v>
      </c>
      <c r="T938" s="199"/>
      <c r="U938" s="176" t="s">
        <v>458</v>
      </c>
      <c r="V938" s="176"/>
    </row>
    <row r="939" spans="1:22" ht="17.45" customHeight="1">
      <c r="A939" s="1731"/>
      <c r="B939" s="1763"/>
      <c r="C939" s="1764"/>
      <c r="D939" s="201"/>
      <c r="E939" s="201"/>
      <c r="F939" s="229" t="s">
        <v>457</v>
      </c>
      <c r="G939" s="768"/>
      <c r="H939" s="769"/>
      <c r="I939" s="769"/>
      <c r="J939" s="769"/>
      <c r="K939" s="769"/>
      <c r="L939" s="769"/>
      <c r="M939" s="769"/>
      <c r="N939" s="769"/>
      <c r="O939" s="769"/>
      <c r="P939" s="770"/>
      <c r="Q939" s="1910"/>
      <c r="R939" s="199"/>
      <c r="S939" s="199"/>
      <c r="T939" s="199"/>
      <c r="U939" s="176"/>
      <c r="V939" s="176"/>
    </row>
    <row r="940" spans="1:22" ht="17.45" customHeight="1">
      <c r="A940" s="1731"/>
      <c r="B940" s="1763"/>
      <c r="C940" s="1764"/>
      <c r="D940" s="201"/>
      <c r="E940" s="201"/>
      <c r="F940" s="229" t="s">
        <v>147</v>
      </c>
      <c r="G940" s="782" t="s">
        <v>456</v>
      </c>
      <c r="H940" s="782"/>
      <c r="I940" s="782"/>
      <c r="J940" s="782"/>
      <c r="K940" s="782"/>
      <c r="L940" s="782"/>
      <c r="M940" s="782"/>
      <c r="N940" s="782"/>
      <c r="O940" s="782"/>
      <c r="P940" s="202"/>
      <c r="Q940" s="1910"/>
      <c r="R940" s="199"/>
      <c r="S940" s="199"/>
      <c r="T940" s="199"/>
      <c r="U940" s="176"/>
      <c r="V940" s="176"/>
    </row>
    <row r="941" spans="1:22" ht="17.45" customHeight="1">
      <c r="A941" s="1731"/>
      <c r="B941" s="1763"/>
      <c r="C941" s="1764"/>
      <c r="D941" s="201"/>
      <c r="E941" s="201"/>
      <c r="F941" s="229" t="s">
        <v>336</v>
      </c>
      <c r="G941" s="782"/>
      <c r="H941" s="782"/>
      <c r="I941" s="782"/>
      <c r="J941" s="782"/>
      <c r="K941" s="782">
        <v>20</v>
      </c>
      <c r="L941" s="782" t="s">
        <v>75</v>
      </c>
      <c r="M941" s="782" t="s">
        <v>68</v>
      </c>
      <c r="N941" s="782">
        <v>1</v>
      </c>
      <c r="O941" s="782" t="s">
        <v>449</v>
      </c>
      <c r="P941" s="202">
        <f>K941*N941</f>
        <v>20</v>
      </c>
      <c r="Q941" s="1910"/>
      <c r="R941" s="199"/>
      <c r="S941" s="199"/>
      <c r="T941" s="199"/>
      <c r="U941" s="176"/>
      <c r="V941" s="176"/>
    </row>
    <row r="942" spans="1:22" ht="17.45" customHeight="1">
      <c r="A942" s="1731"/>
      <c r="B942" s="1763"/>
      <c r="C942" s="1764"/>
      <c r="D942" s="201"/>
      <c r="E942" s="201"/>
      <c r="F942" s="229" t="s">
        <v>455</v>
      </c>
      <c r="G942" s="782"/>
      <c r="H942" s="782"/>
      <c r="I942" s="782"/>
      <c r="J942" s="782"/>
      <c r="K942" s="782">
        <v>28</v>
      </c>
      <c r="L942" s="782" t="s">
        <v>75</v>
      </c>
      <c r="M942" s="782" t="s">
        <v>68</v>
      </c>
      <c r="N942" s="782">
        <v>1</v>
      </c>
      <c r="O942" s="782" t="s">
        <v>449</v>
      </c>
      <c r="P942" s="202">
        <v>28</v>
      </c>
      <c r="Q942" s="1910"/>
      <c r="R942" s="199"/>
      <c r="S942" s="199"/>
      <c r="T942" s="199"/>
      <c r="U942" s="176"/>
      <c r="V942" s="176"/>
    </row>
    <row r="943" spans="1:22" ht="17.45" customHeight="1">
      <c r="A943" s="1731"/>
      <c r="B943" s="1763"/>
      <c r="C943" s="1764"/>
      <c r="D943" s="201"/>
      <c r="E943" s="201"/>
      <c r="F943" s="229" t="s">
        <v>454</v>
      </c>
      <c r="G943" s="782"/>
      <c r="H943" s="782"/>
      <c r="I943" s="782"/>
      <c r="J943" s="782"/>
      <c r="K943" s="782">
        <v>20</v>
      </c>
      <c r="L943" s="782" t="s">
        <v>75</v>
      </c>
      <c r="M943" s="782" t="s">
        <v>68</v>
      </c>
      <c r="N943" s="782">
        <v>26</v>
      </c>
      <c r="O943" s="782" t="s">
        <v>449</v>
      </c>
      <c r="P943" s="202">
        <f>K943*N943</f>
        <v>520</v>
      </c>
      <c r="Q943" s="1910"/>
      <c r="R943" s="199"/>
      <c r="S943" s="199"/>
      <c r="T943" s="199"/>
      <c r="U943" s="176"/>
      <c r="V943" s="176"/>
    </row>
    <row r="944" spans="1:22" ht="17.45" customHeight="1">
      <c r="A944" s="1731"/>
      <c r="B944" s="1763"/>
      <c r="C944" s="1764"/>
      <c r="D944" s="201"/>
      <c r="E944" s="201"/>
      <c r="F944" s="229" t="s">
        <v>453</v>
      </c>
      <c r="G944" s="782"/>
      <c r="H944" s="782"/>
      <c r="I944" s="782"/>
      <c r="J944" s="782"/>
      <c r="K944" s="782">
        <v>20</v>
      </c>
      <c r="L944" s="782" t="s">
        <v>75</v>
      </c>
      <c r="M944" s="782" t="s">
        <v>68</v>
      </c>
      <c r="N944" s="782">
        <v>23</v>
      </c>
      <c r="O944" s="782" t="s">
        <v>449</v>
      </c>
      <c r="P944" s="202">
        <f>K944*N944</f>
        <v>460</v>
      </c>
      <c r="Q944" s="1910"/>
      <c r="R944" s="199"/>
      <c r="S944" s="199"/>
      <c r="T944" s="199"/>
      <c r="U944" s="176"/>
      <c r="V944" s="176"/>
    </row>
    <row r="945" spans="1:22" ht="17.45" customHeight="1">
      <c r="A945" s="1731"/>
      <c r="B945" s="1763"/>
      <c r="C945" s="1764"/>
      <c r="D945" s="201"/>
      <c r="E945" s="201"/>
      <c r="F945" s="229" t="s">
        <v>452</v>
      </c>
      <c r="G945" s="782"/>
      <c r="H945" s="782"/>
      <c r="I945" s="782"/>
      <c r="J945" s="782"/>
      <c r="K945" s="782">
        <v>28</v>
      </c>
      <c r="L945" s="782" t="s">
        <v>75</v>
      </c>
      <c r="M945" s="782" t="s">
        <v>68</v>
      </c>
      <c r="N945" s="782">
        <v>1</v>
      </c>
      <c r="O945" s="782" t="s">
        <v>449</v>
      </c>
      <c r="P945" s="202">
        <f>K945*N945</f>
        <v>28</v>
      </c>
      <c r="Q945" s="1910"/>
      <c r="R945" s="199"/>
      <c r="S945" s="199"/>
      <c r="T945" s="199"/>
      <c r="U945" s="176"/>
      <c r="V945" s="176"/>
    </row>
    <row r="946" spans="1:22" ht="17.45" customHeight="1">
      <c r="A946" s="1731"/>
      <c r="B946" s="1763"/>
      <c r="C946" s="1764"/>
      <c r="D946" s="201"/>
      <c r="E946" s="201"/>
      <c r="F946" s="229" t="s">
        <v>451</v>
      </c>
      <c r="G946" s="782"/>
      <c r="H946" s="782"/>
      <c r="I946" s="782"/>
      <c r="J946" s="782"/>
      <c r="K946" s="782">
        <v>20</v>
      </c>
      <c r="L946" s="782" t="s">
        <v>75</v>
      </c>
      <c r="M946" s="782" t="s">
        <v>68</v>
      </c>
      <c r="N946" s="782">
        <v>1</v>
      </c>
      <c r="O946" s="782" t="s">
        <v>449</v>
      </c>
      <c r="P946" s="202">
        <f>K946*N946</f>
        <v>20</v>
      </c>
      <c r="Q946" s="1910"/>
      <c r="R946" s="199"/>
      <c r="S946" s="199"/>
      <c r="T946" s="199"/>
      <c r="U946" s="176"/>
      <c r="V946" s="176"/>
    </row>
    <row r="947" spans="1:22" ht="17.45" customHeight="1">
      <c r="A947" s="1731"/>
      <c r="B947" s="1763"/>
      <c r="C947" s="1764"/>
      <c r="D947" s="201"/>
      <c r="E947" s="201"/>
      <c r="F947" s="229" t="s">
        <v>450</v>
      </c>
      <c r="G947" s="782"/>
      <c r="H947" s="782"/>
      <c r="I947" s="782"/>
      <c r="J947" s="782"/>
      <c r="K947" s="782">
        <v>20</v>
      </c>
      <c r="L947" s="782" t="s">
        <v>75</v>
      </c>
      <c r="M947" s="782" t="s">
        <v>68</v>
      </c>
      <c r="N947" s="782">
        <v>2</v>
      </c>
      <c r="O947" s="782" t="s">
        <v>449</v>
      </c>
      <c r="P947" s="202">
        <f>K947*N947</f>
        <v>40</v>
      </c>
      <c r="Q947" s="1910"/>
      <c r="R947" s="199"/>
      <c r="S947" s="199"/>
      <c r="T947" s="199"/>
      <c r="U947" s="176"/>
      <c r="V947" s="176"/>
    </row>
    <row r="948" spans="1:22" ht="17.45" customHeight="1">
      <c r="A948" s="1731"/>
      <c r="B948" s="1763"/>
      <c r="C948" s="1764"/>
      <c r="D948" s="201"/>
      <c r="E948" s="201"/>
      <c r="F948" s="229" t="s">
        <v>323</v>
      </c>
      <c r="G948" s="782"/>
      <c r="H948" s="782"/>
      <c r="I948" s="782"/>
      <c r="J948" s="782"/>
      <c r="K948" s="782"/>
      <c r="L948" s="782"/>
      <c r="M948" s="782"/>
      <c r="N948" s="782">
        <v>6</v>
      </c>
      <c r="O948" s="782" t="s">
        <v>449</v>
      </c>
      <c r="P948" s="202">
        <f>N948</f>
        <v>6</v>
      </c>
      <c r="Q948" s="1910"/>
      <c r="R948" s="199"/>
      <c r="S948" s="199"/>
      <c r="T948" s="199"/>
      <c r="U948" s="176"/>
      <c r="V948" s="176"/>
    </row>
    <row r="949" spans="1:22" ht="17.45" customHeight="1">
      <c r="A949" s="1731"/>
      <c r="B949" s="1763"/>
      <c r="C949" s="1764"/>
      <c r="D949" s="201"/>
      <c r="E949" s="201"/>
      <c r="F949" s="200" t="s">
        <v>148</v>
      </c>
      <c r="G949" s="1906" t="s">
        <v>448</v>
      </c>
      <c r="H949" s="1906"/>
      <c r="I949" s="1906"/>
      <c r="J949" s="1906"/>
      <c r="K949" s="1906"/>
      <c r="L949" s="1906"/>
      <c r="M949" s="1906"/>
      <c r="N949" s="1906"/>
      <c r="O949" s="1906"/>
      <c r="P949" s="1907"/>
      <c r="Q949" s="1910"/>
      <c r="R949" s="199"/>
      <c r="S949" s="199"/>
      <c r="T949" s="199"/>
      <c r="U949" s="176"/>
      <c r="V949" s="176"/>
    </row>
    <row r="950" spans="1:22" ht="17.45" customHeight="1">
      <c r="A950" s="1850" t="s">
        <v>462</v>
      </c>
      <c r="B950" s="1851"/>
      <c r="C950" s="1852"/>
      <c r="D950" s="398">
        <f>SUM(D951:D955)</f>
        <v>2</v>
      </c>
      <c r="E950" s="401">
        <f>SUM(E951:E955)</f>
        <v>18361.7</v>
      </c>
      <c r="F950" s="356"/>
      <c r="G950" s="357"/>
      <c r="H950" s="358"/>
      <c r="I950" s="359"/>
      <c r="J950" s="358"/>
      <c r="K950" s="359"/>
      <c r="L950" s="359"/>
      <c r="M950" s="360"/>
      <c r="N950" s="359"/>
      <c r="O950" s="359"/>
      <c r="P950" s="358"/>
      <c r="Q950" s="361"/>
      <c r="R950" s="199"/>
      <c r="S950" s="199"/>
      <c r="T950" s="199"/>
      <c r="U950" s="209"/>
      <c r="V950" s="209"/>
    </row>
    <row r="951" spans="1:22" ht="17.45" customHeight="1">
      <c r="A951" s="1903" t="s">
        <v>1102</v>
      </c>
      <c r="B951" s="1736" t="s">
        <v>1103</v>
      </c>
      <c r="C951" s="1737"/>
      <c r="D951" s="362">
        <v>2</v>
      </c>
      <c r="E951" s="363">
        <v>18361.7</v>
      </c>
      <c r="F951" s="364" t="s">
        <v>1581</v>
      </c>
      <c r="G951" s="365"/>
      <c r="H951" s="366"/>
      <c r="I951" s="367"/>
      <c r="J951" s="366"/>
      <c r="K951" s="367"/>
      <c r="L951" s="367"/>
      <c r="M951" s="368"/>
      <c r="N951" s="367"/>
      <c r="O951" s="367"/>
      <c r="P951" s="369"/>
      <c r="Q951" s="1745" t="s">
        <v>1108</v>
      </c>
      <c r="R951" s="199"/>
      <c r="S951" s="199"/>
      <c r="T951" s="199"/>
      <c r="U951" s="51" t="s">
        <v>467</v>
      </c>
    </row>
    <row r="952" spans="1:22" ht="17.45" customHeight="1">
      <c r="A952" s="1904"/>
      <c r="B952" s="1738"/>
      <c r="C952" s="1739"/>
      <c r="D952" s="370"/>
      <c r="E952" s="370"/>
      <c r="F952" s="371" t="s">
        <v>1104</v>
      </c>
      <c r="G952" s="372"/>
      <c r="H952" s="372"/>
      <c r="I952" s="373"/>
      <c r="J952" s="372"/>
      <c r="K952" s="372"/>
      <c r="L952" s="373"/>
      <c r="M952" s="372"/>
      <c r="N952" s="372"/>
      <c r="O952" s="373"/>
      <c r="P952" s="374"/>
      <c r="Q952" s="1746"/>
      <c r="R952" s="199"/>
      <c r="S952" s="199"/>
      <c r="T952" s="199"/>
    </row>
    <row r="953" spans="1:22" ht="17.45" customHeight="1">
      <c r="A953" s="1904"/>
      <c r="B953" s="1738"/>
      <c r="C953" s="1739"/>
      <c r="D953" s="201"/>
      <c r="E953" s="201"/>
      <c r="F953" s="371" t="s">
        <v>147</v>
      </c>
      <c r="G953" s="375"/>
      <c r="H953" s="376"/>
      <c r="I953" s="377"/>
      <c r="J953" s="376"/>
      <c r="K953" s="377"/>
      <c r="L953" s="377"/>
      <c r="M953" s="378"/>
      <c r="N953" s="377"/>
      <c r="O953" s="377"/>
      <c r="P953" s="379"/>
      <c r="Q953" s="1746"/>
      <c r="R953" s="199"/>
      <c r="S953" s="199"/>
      <c r="T953" s="199"/>
    </row>
    <row r="954" spans="1:22" ht="17.45" customHeight="1">
      <c r="A954" s="1904"/>
      <c r="B954" s="1738"/>
      <c r="C954" s="1739"/>
      <c r="D954" s="201"/>
      <c r="E954" s="201"/>
      <c r="F954" s="380" t="s">
        <v>1105</v>
      </c>
      <c r="G954" s="381"/>
      <c r="H954" s="382"/>
      <c r="I954" s="383"/>
      <c r="J954" s="382"/>
      <c r="K954" s="382">
        <v>2</v>
      </c>
      <c r="L954" s="383" t="s">
        <v>1107</v>
      </c>
      <c r="M954" s="382" t="s">
        <v>68</v>
      </c>
      <c r="N954" s="383">
        <v>1</v>
      </c>
      <c r="O954" s="383" t="s">
        <v>449</v>
      </c>
      <c r="P954" s="379">
        <f>K954*N954</f>
        <v>2</v>
      </c>
      <c r="Q954" s="1746"/>
      <c r="R954" s="199"/>
      <c r="S954" s="199"/>
      <c r="T954" s="199"/>
    </row>
    <row r="955" spans="1:22" ht="17.45" customHeight="1">
      <c r="A955" s="1905"/>
      <c r="B955" s="1740"/>
      <c r="C955" s="1741"/>
      <c r="D955" s="201"/>
      <c r="E955" s="201"/>
      <c r="F955" s="384" t="s">
        <v>148</v>
      </c>
      <c r="G955" s="1906" t="s">
        <v>1106</v>
      </c>
      <c r="H955" s="1906"/>
      <c r="I955" s="1906"/>
      <c r="J955" s="1906"/>
      <c r="K955" s="1906"/>
      <c r="L955" s="1906"/>
      <c r="M955" s="1906"/>
      <c r="N955" s="1906"/>
      <c r="O955" s="1906"/>
      <c r="P955" s="1907"/>
      <c r="Q955" s="1747"/>
      <c r="R955" s="199"/>
      <c r="S955" s="199"/>
      <c r="T955" s="199"/>
    </row>
    <row r="956" spans="1:22" ht="17.45" customHeight="1">
      <c r="A956" s="1850" t="s">
        <v>462</v>
      </c>
      <c r="B956" s="1851"/>
      <c r="C956" s="1852"/>
      <c r="D956" s="398">
        <f>SUM(D957)</f>
        <v>1</v>
      </c>
      <c r="E956" s="398">
        <f>SUM(E957)</f>
        <v>7150</v>
      </c>
      <c r="F956" s="356"/>
      <c r="G956" s="357"/>
      <c r="H956" s="358"/>
      <c r="I956" s="359"/>
      <c r="J956" s="358"/>
      <c r="K956" s="359"/>
      <c r="L956" s="359"/>
      <c r="M956" s="360"/>
      <c r="N956" s="359"/>
      <c r="O956" s="359"/>
      <c r="P956" s="358"/>
      <c r="Q956" s="361"/>
      <c r="R956" s="199"/>
      <c r="S956" s="199"/>
      <c r="T956" s="199"/>
      <c r="U956" s="209"/>
      <c r="V956" s="209"/>
    </row>
    <row r="957" spans="1:22" ht="17.45" customHeight="1">
      <c r="A957" s="1903" t="s">
        <v>1110</v>
      </c>
      <c r="B957" s="1736" t="s">
        <v>1109</v>
      </c>
      <c r="C957" s="1737"/>
      <c r="D957" s="362">
        <f>P960</f>
        <v>1</v>
      </c>
      <c r="E957" s="385">
        <v>7150</v>
      </c>
      <c r="F957" s="364" t="s">
        <v>1582</v>
      </c>
      <c r="G957" s="365"/>
      <c r="H957" s="366"/>
      <c r="I957" s="367"/>
      <c r="J957" s="366"/>
      <c r="K957" s="367"/>
      <c r="L957" s="367"/>
      <c r="M957" s="368"/>
      <c r="N957" s="367"/>
      <c r="O957" s="367"/>
      <c r="P957" s="369"/>
      <c r="Q957" s="1745" t="s">
        <v>1114</v>
      </c>
      <c r="R957" s="199"/>
      <c r="S957" s="199"/>
      <c r="T957" s="199"/>
      <c r="U957" s="51" t="s">
        <v>467</v>
      </c>
    </row>
    <row r="958" spans="1:22" ht="17.45" customHeight="1">
      <c r="A958" s="1904"/>
      <c r="B958" s="1738"/>
      <c r="C958" s="1739"/>
      <c r="D958" s="370"/>
      <c r="E958" s="370"/>
      <c r="F958" s="371" t="s">
        <v>1111</v>
      </c>
      <c r="G958" s="372"/>
      <c r="H958" s="372"/>
      <c r="I958" s="373"/>
      <c r="J958" s="372"/>
      <c r="K958" s="372"/>
      <c r="L958" s="373"/>
      <c r="M958" s="372"/>
      <c r="N958" s="372"/>
      <c r="O958" s="373"/>
      <c r="P958" s="374"/>
      <c r="Q958" s="1746"/>
      <c r="R958" s="199"/>
      <c r="S958" s="199"/>
      <c r="T958" s="199"/>
    </row>
    <row r="959" spans="1:22" ht="17.45" customHeight="1">
      <c r="A959" s="1904"/>
      <c r="B959" s="1738"/>
      <c r="C959" s="1739"/>
      <c r="D959" s="201"/>
      <c r="E959" s="201"/>
      <c r="F959" s="371" t="s">
        <v>147</v>
      </c>
      <c r="G959" s="375"/>
      <c r="H959" s="376"/>
      <c r="I959" s="377"/>
      <c r="J959" s="376"/>
      <c r="K959" s="377"/>
      <c r="L959" s="377"/>
      <c r="M959" s="378"/>
      <c r="N959" s="377"/>
      <c r="O959" s="377"/>
      <c r="P959" s="379"/>
      <c r="Q959" s="1746"/>
      <c r="R959" s="199"/>
      <c r="S959" s="199"/>
      <c r="T959" s="199"/>
    </row>
    <row r="960" spans="1:22" ht="17.45" customHeight="1">
      <c r="A960" s="1904"/>
      <c r="B960" s="1738"/>
      <c r="C960" s="1739"/>
      <c r="D960" s="201"/>
      <c r="E960" s="201"/>
      <c r="F960" s="380" t="s">
        <v>1112</v>
      </c>
      <c r="G960" s="381"/>
      <c r="H960" s="382"/>
      <c r="I960" s="383"/>
      <c r="J960" s="382"/>
      <c r="K960" s="382">
        <v>1</v>
      </c>
      <c r="L960" s="383" t="s">
        <v>444</v>
      </c>
      <c r="M960" s="382" t="s">
        <v>68</v>
      </c>
      <c r="N960" s="383">
        <v>1</v>
      </c>
      <c r="O960" s="383" t="s">
        <v>449</v>
      </c>
      <c r="P960" s="379">
        <f>K960*N960</f>
        <v>1</v>
      </c>
      <c r="Q960" s="1746"/>
      <c r="R960" s="199"/>
      <c r="S960" s="199"/>
      <c r="T960" s="199"/>
    </row>
    <row r="961" spans="1:22" ht="17.45" customHeight="1">
      <c r="A961" s="1905"/>
      <c r="B961" s="1740"/>
      <c r="C961" s="1741"/>
      <c r="D961" s="201"/>
      <c r="E961" s="201"/>
      <c r="F961" s="384" t="s">
        <v>148</v>
      </c>
      <c r="G961" s="1906" t="s">
        <v>1113</v>
      </c>
      <c r="H961" s="1906"/>
      <c r="I961" s="1906"/>
      <c r="J961" s="1906"/>
      <c r="K961" s="1906"/>
      <c r="L961" s="1906"/>
      <c r="M961" s="1906"/>
      <c r="N961" s="1906"/>
      <c r="O961" s="1906"/>
      <c r="P961" s="1907"/>
      <c r="Q961" s="1747"/>
      <c r="R961" s="199"/>
      <c r="S961" s="199"/>
      <c r="T961" s="199"/>
    </row>
    <row r="962" spans="1:22" ht="17.45" customHeight="1">
      <c r="A962" s="1850" t="s">
        <v>462</v>
      </c>
      <c r="B962" s="1851"/>
      <c r="C962" s="1852"/>
      <c r="D962" s="398">
        <f>SUM(D963:D970)</f>
        <v>170</v>
      </c>
      <c r="E962" s="342">
        <f>SUM(E963:E970)</f>
        <v>3000</v>
      </c>
      <c r="F962" s="356"/>
      <c r="G962" s="357"/>
      <c r="H962" s="358"/>
      <c r="I962" s="359"/>
      <c r="J962" s="358"/>
      <c r="K962" s="359"/>
      <c r="L962" s="359"/>
      <c r="M962" s="360"/>
      <c r="N962" s="359"/>
      <c r="O962" s="359"/>
      <c r="P962" s="358"/>
      <c r="Q962" s="361"/>
      <c r="R962" s="199"/>
      <c r="S962" s="199"/>
      <c r="T962" s="199"/>
      <c r="U962" s="209"/>
      <c r="V962" s="209"/>
    </row>
    <row r="963" spans="1:22" ht="17.45" customHeight="1">
      <c r="A963" s="1742" t="s">
        <v>480</v>
      </c>
      <c r="B963" s="1736" t="s">
        <v>479</v>
      </c>
      <c r="C963" s="1737"/>
      <c r="D963" s="362">
        <f>SUM(P966:P969)</f>
        <v>170</v>
      </c>
      <c r="E963" s="385">
        <v>3000</v>
      </c>
      <c r="F963" s="364" t="s">
        <v>1583</v>
      </c>
      <c r="G963" s="365"/>
      <c r="H963" s="366"/>
      <c r="I963" s="367"/>
      <c r="J963" s="366"/>
      <c r="K963" s="367"/>
      <c r="L963" s="367"/>
      <c r="M963" s="368"/>
      <c r="N963" s="367"/>
      <c r="O963" s="367"/>
      <c r="P963" s="369"/>
      <c r="Q963" s="1745" t="s">
        <v>478</v>
      </c>
      <c r="R963" s="199"/>
      <c r="S963" s="199">
        <v>3000000</v>
      </c>
      <c r="T963" s="199"/>
      <c r="U963" s="51" t="s">
        <v>477</v>
      </c>
    </row>
    <row r="964" spans="1:22" ht="17.45" customHeight="1">
      <c r="A964" s="1743"/>
      <c r="B964" s="1738"/>
      <c r="C964" s="1739"/>
      <c r="D964" s="201"/>
      <c r="E964" s="201"/>
      <c r="F964" s="371" t="s">
        <v>476</v>
      </c>
      <c r="G964" s="372"/>
      <c r="H964" s="372"/>
      <c r="I964" s="373"/>
      <c r="J964" s="372"/>
      <c r="K964" s="372"/>
      <c r="L964" s="373"/>
      <c r="M964" s="372"/>
      <c r="N964" s="372"/>
      <c r="O964" s="373"/>
      <c r="P964" s="374"/>
      <c r="Q964" s="1746"/>
      <c r="R964" s="199"/>
      <c r="S964" s="199"/>
      <c r="T964" s="199"/>
    </row>
    <row r="965" spans="1:22" ht="17.45" customHeight="1">
      <c r="A965" s="1743"/>
      <c r="B965" s="1738"/>
      <c r="C965" s="1739"/>
      <c r="D965" s="201"/>
      <c r="E965" s="201"/>
      <c r="F965" s="371" t="s">
        <v>147</v>
      </c>
      <c r="G965" s="375"/>
      <c r="H965" s="376"/>
      <c r="I965" s="377"/>
      <c r="J965" s="376"/>
      <c r="K965" s="377"/>
      <c r="L965" s="377"/>
      <c r="M965" s="378"/>
      <c r="N965" s="377"/>
      <c r="O965" s="377"/>
      <c r="P965" s="379"/>
      <c r="Q965" s="1746"/>
      <c r="R965" s="199"/>
      <c r="S965" s="199"/>
      <c r="T965" s="199"/>
    </row>
    <row r="966" spans="1:22" ht="17.45" customHeight="1">
      <c r="A966" s="1743"/>
      <c r="B966" s="1738"/>
      <c r="C966" s="1739"/>
      <c r="D966" s="201"/>
      <c r="E966" s="201"/>
      <c r="F966" s="380" t="s">
        <v>475</v>
      </c>
      <c r="G966" s="381"/>
      <c r="H966" s="382"/>
      <c r="I966" s="383"/>
      <c r="J966" s="382"/>
      <c r="K966" s="382">
        <v>15</v>
      </c>
      <c r="L966" s="383" t="s">
        <v>75</v>
      </c>
      <c r="M966" s="382" t="s">
        <v>68</v>
      </c>
      <c r="N966" s="383">
        <v>1</v>
      </c>
      <c r="O966" s="383" t="s">
        <v>449</v>
      </c>
      <c r="P966" s="379">
        <f>K966*N966</f>
        <v>15</v>
      </c>
      <c r="Q966" s="1746"/>
      <c r="R966" s="199"/>
      <c r="S966" s="199"/>
      <c r="T966" s="199"/>
    </row>
    <row r="967" spans="1:22" ht="17.45" customHeight="1">
      <c r="A967" s="1744"/>
      <c r="B967" s="1740"/>
      <c r="C967" s="1741"/>
      <c r="D967" s="267"/>
      <c r="E967" s="267"/>
      <c r="F967" s="389" t="s">
        <v>474</v>
      </c>
      <c r="G967" s="390"/>
      <c r="H967" s="391"/>
      <c r="I967" s="392"/>
      <c r="J967" s="391"/>
      <c r="K967" s="391">
        <v>15</v>
      </c>
      <c r="L967" s="392" t="s">
        <v>75</v>
      </c>
      <c r="M967" s="391" t="s">
        <v>68</v>
      </c>
      <c r="N967" s="392">
        <v>1</v>
      </c>
      <c r="O967" s="392" t="s">
        <v>449</v>
      </c>
      <c r="P967" s="393">
        <f>K967*N967</f>
        <v>15</v>
      </c>
      <c r="Q967" s="1747"/>
      <c r="R967" s="199"/>
      <c r="S967" s="199"/>
      <c r="T967" s="199"/>
    </row>
    <row r="968" spans="1:22" ht="17.45" customHeight="1">
      <c r="A968" s="1742" t="s">
        <v>1133</v>
      </c>
      <c r="B968" s="1736" t="s">
        <v>1132</v>
      </c>
      <c r="C968" s="1737"/>
      <c r="D968" s="207"/>
      <c r="E968" s="207"/>
      <c r="F968" s="394" t="s">
        <v>473</v>
      </c>
      <c r="G968" s="395"/>
      <c r="H968" s="396"/>
      <c r="I968" s="397"/>
      <c r="J968" s="396"/>
      <c r="K968" s="396">
        <v>70</v>
      </c>
      <c r="L968" s="397" t="s">
        <v>75</v>
      </c>
      <c r="M968" s="396" t="s">
        <v>68</v>
      </c>
      <c r="N968" s="397">
        <v>1</v>
      </c>
      <c r="O968" s="397" t="s">
        <v>449</v>
      </c>
      <c r="P968" s="369">
        <f>K968*N968</f>
        <v>70</v>
      </c>
      <c r="Q968" s="386"/>
      <c r="R968" s="199"/>
      <c r="S968" s="199"/>
      <c r="T968" s="199"/>
    </row>
    <row r="969" spans="1:22" ht="17.45" customHeight="1">
      <c r="A969" s="1743"/>
      <c r="B969" s="1738"/>
      <c r="C969" s="1739"/>
      <c r="D969" s="201"/>
      <c r="E969" s="201"/>
      <c r="F969" s="380" t="s">
        <v>472</v>
      </c>
      <c r="G969" s="381"/>
      <c r="H969" s="382"/>
      <c r="I969" s="383"/>
      <c r="J969" s="382"/>
      <c r="K969" s="382">
        <v>70</v>
      </c>
      <c r="L969" s="383" t="s">
        <v>75</v>
      </c>
      <c r="M969" s="382" t="s">
        <v>68</v>
      </c>
      <c r="N969" s="383">
        <v>1</v>
      </c>
      <c r="O969" s="383" t="s">
        <v>449</v>
      </c>
      <c r="P969" s="379">
        <f>K969*N969</f>
        <v>70</v>
      </c>
      <c r="Q969" s="387"/>
      <c r="R969" s="199"/>
      <c r="S969" s="199"/>
      <c r="T969" s="199"/>
    </row>
    <row r="970" spans="1:22" ht="17.45" customHeight="1">
      <c r="A970" s="1744"/>
      <c r="B970" s="1740"/>
      <c r="C970" s="1741"/>
      <c r="D970" s="201"/>
      <c r="E970" s="201"/>
      <c r="F970" s="384" t="s">
        <v>148</v>
      </c>
      <c r="G970" s="1906" t="s">
        <v>471</v>
      </c>
      <c r="H970" s="1906"/>
      <c r="I970" s="1906"/>
      <c r="J970" s="1906"/>
      <c r="K970" s="1906"/>
      <c r="L970" s="1906"/>
      <c r="M970" s="1906"/>
      <c r="N970" s="1906"/>
      <c r="O970" s="1906"/>
      <c r="P970" s="1907"/>
      <c r="Q970" s="388"/>
      <c r="R970" s="199"/>
      <c r="S970" s="199"/>
      <c r="T970" s="199"/>
    </row>
    <row r="971" spans="1:22" ht="17.45" customHeight="1">
      <c r="A971" s="1850" t="s">
        <v>462</v>
      </c>
      <c r="B971" s="1851"/>
      <c r="C971" s="1852"/>
      <c r="D971" s="398">
        <f>SUM(D972:D976)</f>
        <v>1</v>
      </c>
      <c r="E971" s="342">
        <f>E972</f>
        <v>17000</v>
      </c>
      <c r="F971" s="399"/>
      <c r="G971" s="400"/>
      <c r="H971" s="358"/>
      <c r="I971" s="359"/>
      <c r="J971" s="358"/>
      <c r="K971" s="359"/>
      <c r="L971" s="359"/>
      <c r="M971" s="360"/>
      <c r="N971" s="359"/>
      <c r="O971" s="359"/>
      <c r="P971" s="358"/>
      <c r="Q971" s="361"/>
      <c r="R971" s="199"/>
      <c r="S971" s="199"/>
      <c r="T971" s="199"/>
      <c r="U971" s="209"/>
      <c r="V971" s="209"/>
    </row>
    <row r="972" spans="1:22" ht="17.45" customHeight="1">
      <c r="A972" s="1903" t="s">
        <v>470</v>
      </c>
      <c r="B972" s="1736" t="s">
        <v>469</v>
      </c>
      <c r="C972" s="1737"/>
      <c r="D972" s="362">
        <f>P975</f>
        <v>1</v>
      </c>
      <c r="E972" s="385">
        <v>17000</v>
      </c>
      <c r="F972" s="364" t="s">
        <v>1584</v>
      </c>
      <c r="G972" s="365"/>
      <c r="H972" s="366"/>
      <c r="I972" s="367"/>
      <c r="J972" s="366"/>
      <c r="K972" s="367"/>
      <c r="L972" s="367"/>
      <c r="M972" s="368"/>
      <c r="N972" s="367"/>
      <c r="O972" s="367"/>
      <c r="P972" s="369"/>
      <c r="Q972" s="1745" t="s">
        <v>468</v>
      </c>
      <c r="R972" s="199"/>
      <c r="S972" s="199">
        <v>214900</v>
      </c>
      <c r="T972" s="199"/>
      <c r="U972" s="51" t="s">
        <v>467</v>
      </c>
    </row>
    <row r="973" spans="1:22" ht="17.45" customHeight="1">
      <c r="A973" s="1904"/>
      <c r="B973" s="1738"/>
      <c r="C973" s="1739"/>
      <c r="D973" s="370"/>
      <c r="E973" s="370"/>
      <c r="F973" s="371" t="s">
        <v>466</v>
      </c>
      <c r="G973" s="372"/>
      <c r="H973" s="372"/>
      <c r="I973" s="373"/>
      <c r="J973" s="372"/>
      <c r="K973" s="372"/>
      <c r="L973" s="373"/>
      <c r="M973" s="372"/>
      <c r="N973" s="372"/>
      <c r="O973" s="373"/>
      <c r="P973" s="374"/>
      <c r="Q973" s="1746"/>
      <c r="R973" s="199"/>
      <c r="S973" s="199"/>
      <c r="T973" s="199"/>
    </row>
    <row r="974" spans="1:22" ht="17.45" customHeight="1">
      <c r="A974" s="1904"/>
      <c r="B974" s="1738"/>
      <c r="C974" s="1739"/>
      <c r="D974" s="201"/>
      <c r="E974" s="201"/>
      <c r="F974" s="371" t="s">
        <v>147</v>
      </c>
      <c r="G974" s="375"/>
      <c r="H974" s="376"/>
      <c r="I974" s="377"/>
      <c r="J974" s="376"/>
      <c r="K974" s="377"/>
      <c r="L974" s="377"/>
      <c r="M974" s="378"/>
      <c r="N974" s="377"/>
      <c r="O974" s="377"/>
      <c r="P974" s="379"/>
      <c r="Q974" s="1746"/>
      <c r="R974" s="199"/>
      <c r="S974" s="199"/>
      <c r="T974" s="199"/>
    </row>
    <row r="975" spans="1:22" ht="17.45" customHeight="1">
      <c r="A975" s="1904"/>
      <c r="B975" s="1738"/>
      <c r="C975" s="1739"/>
      <c r="D975" s="201"/>
      <c r="E975" s="201"/>
      <c r="F975" s="380" t="s">
        <v>465</v>
      </c>
      <c r="G975" s="381"/>
      <c r="H975" s="382"/>
      <c r="I975" s="383"/>
      <c r="J975" s="382"/>
      <c r="K975" s="382">
        <v>1</v>
      </c>
      <c r="L975" s="383" t="s">
        <v>464</v>
      </c>
      <c r="M975" s="382" t="s">
        <v>68</v>
      </c>
      <c r="N975" s="383">
        <v>1</v>
      </c>
      <c r="O975" s="383" t="s">
        <v>449</v>
      </c>
      <c r="P975" s="379">
        <f>K975*N975</f>
        <v>1</v>
      </c>
      <c r="Q975" s="1746"/>
      <c r="R975" s="199"/>
      <c r="S975" s="199"/>
      <c r="T975" s="199"/>
    </row>
    <row r="976" spans="1:22" ht="17.45" customHeight="1">
      <c r="A976" s="1905"/>
      <c r="B976" s="1740"/>
      <c r="C976" s="1741"/>
      <c r="D976" s="201"/>
      <c r="E976" s="201"/>
      <c r="F976" s="384" t="s">
        <v>148</v>
      </c>
      <c r="G976" s="1906" t="s">
        <v>463</v>
      </c>
      <c r="H976" s="1906"/>
      <c r="I976" s="1906"/>
      <c r="J976" s="1906"/>
      <c r="K976" s="1906"/>
      <c r="L976" s="1906"/>
      <c r="M976" s="1906"/>
      <c r="N976" s="1906"/>
      <c r="O976" s="1906"/>
      <c r="P976" s="1907"/>
      <c r="Q976" s="1747"/>
      <c r="R976" s="199"/>
      <c r="S976" s="199"/>
      <c r="T976" s="199"/>
    </row>
    <row r="977" spans="1:19" ht="17.45" customHeight="1">
      <c r="A977" s="1850" t="s">
        <v>462</v>
      </c>
      <c r="B977" s="1851"/>
      <c r="C977" s="1852"/>
      <c r="D977" s="398">
        <f>SUM(D978:D984)</f>
        <v>3</v>
      </c>
      <c r="E977" s="342">
        <f>E978</f>
        <v>30000</v>
      </c>
      <c r="F977" s="399"/>
      <c r="G977" s="357"/>
      <c r="H977" s="358"/>
      <c r="I977" s="359"/>
      <c r="J977" s="358"/>
      <c r="K977" s="359"/>
      <c r="L977" s="359"/>
      <c r="M977" s="360"/>
      <c r="N977" s="359"/>
      <c r="O977" s="359"/>
      <c r="P977" s="358"/>
      <c r="Q977" s="361"/>
      <c r="R977" s="199"/>
      <c r="S977" s="199"/>
    </row>
    <row r="978" spans="1:19" ht="17.45" customHeight="1">
      <c r="A978" s="1903" t="s">
        <v>1115</v>
      </c>
      <c r="B978" s="1736" t="s">
        <v>1116</v>
      </c>
      <c r="C978" s="1737"/>
      <c r="D978" s="362">
        <f>SUM(P981:P983)</f>
        <v>3</v>
      </c>
      <c r="E978" s="385">
        <v>30000</v>
      </c>
      <c r="F978" s="364" t="s">
        <v>1585</v>
      </c>
      <c r="G978" s="365"/>
      <c r="H978" s="366"/>
      <c r="I978" s="367"/>
      <c r="J978" s="366"/>
      <c r="K978" s="367"/>
      <c r="L978" s="367"/>
      <c r="M978" s="368"/>
      <c r="N978" s="367"/>
      <c r="O978" s="367"/>
      <c r="P978" s="369"/>
      <c r="Q978" s="1745" t="s">
        <v>1119</v>
      </c>
      <c r="R978" s="199"/>
      <c r="S978" s="199"/>
    </row>
    <row r="979" spans="1:19" ht="17.45" customHeight="1">
      <c r="A979" s="1904"/>
      <c r="B979" s="1738"/>
      <c r="C979" s="1739"/>
      <c r="D979" s="370"/>
      <c r="E979" s="370"/>
      <c r="F979" s="371" t="s">
        <v>1117</v>
      </c>
      <c r="G979" s="372"/>
      <c r="H979" s="372"/>
      <c r="I979" s="373"/>
      <c r="J979" s="372"/>
      <c r="K979" s="372"/>
      <c r="L979" s="373"/>
      <c r="M979" s="372"/>
      <c r="N979" s="372"/>
      <c r="O979" s="373"/>
      <c r="P979" s="374"/>
      <c r="Q979" s="1746"/>
      <c r="R979" s="199"/>
      <c r="S979" s="199"/>
    </row>
    <row r="980" spans="1:19" ht="17.45" customHeight="1">
      <c r="A980" s="1904"/>
      <c r="B980" s="1738"/>
      <c r="C980" s="1739"/>
      <c r="D980" s="201"/>
      <c r="E980" s="201"/>
      <c r="F980" s="371" t="s">
        <v>147</v>
      </c>
      <c r="G980" s="375"/>
      <c r="H980" s="376"/>
      <c r="I980" s="377"/>
      <c r="J980" s="376"/>
      <c r="K980" s="377"/>
      <c r="L980" s="377"/>
      <c r="M980" s="378"/>
      <c r="N980" s="377"/>
      <c r="O980" s="377"/>
      <c r="P980" s="379"/>
      <c r="Q980" s="1746"/>
      <c r="R980" s="199"/>
      <c r="S980" s="199"/>
    </row>
    <row r="981" spans="1:19" ht="17.45" customHeight="1">
      <c r="A981" s="1904"/>
      <c r="B981" s="1738"/>
      <c r="C981" s="1739"/>
      <c r="D981" s="201"/>
      <c r="E981" s="201"/>
      <c r="F981" s="380" t="s">
        <v>1118</v>
      </c>
      <c r="G981" s="381"/>
      <c r="H981" s="382"/>
      <c r="I981" s="383"/>
      <c r="J981" s="382"/>
      <c r="K981" s="382">
        <v>1</v>
      </c>
      <c r="L981" s="383" t="s">
        <v>243</v>
      </c>
      <c r="M981" s="382" t="s">
        <v>68</v>
      </c>
      <c r="N981" s="383">
        <v>1</v>
      </c>
      <c r="O981" s="383" t="s">
        <v>449</v>
      </c>
      <c r="P981" s="379">
        <f>K981*N981</f>
        <v>1</v>
      </c>
      <c r="Q981" s="1746"/>
      <c r="R981" s="199"/>
      <c r="S981" s="199"/>
    </row>
    <row r="982" spans="1:19" ht="17.45" customHeight="1">
      <c r="A982" s="1904"/>
      <c r="B982" s="1738"/>
      <c r="C982" s="1739"/>
      <c r="D982" s="201"/>
      <c r="E982" s="201"/>
      <c r="F982" s="380" t="s">
        <v>1565</v>
      </c>
      <c r="G982" s="381"/>
      <c r="H982" s="382"/>
      <c r="I982" s="383"/>
      <c r="J982" s="382"/>
      <c r="K982" s="382">
        <v>1</v>
      </c>
      <c r="L982" s="383" t="s">
        <v>243</v>
      </c>
      <c r="M982" s="382" t="s">
        <v>68</v>
      </c>
      <c r="N982" s="383">
        <v>1</v>
      </c>
      <c r="O982" s="383" t="s">
        <v>449</v>
      </c>
      <c r="P982" s="379">
        <f>K982*N982</f>
        <v>1</v>
      </c>
      <c r="Q982" s="1746"/>
      <c r="R982" s="199"/>
      <c r="S982" s="199"/>
    </row>
    <row r="983" spans="1:19" ht="17.45" customHeight="1">
      <c r="A983" s="1904"/>
      <c r="B983" s="1738"/>
      <c r="C983" s="1739"/>
      <c r="D983" s="201"/>
      <c r="E983" s="201"/>
      <c r="F983" s="380" t="s">
        <v>1566</v>
      </c>
      <c r="G983" s="381"/>
      <c r="H983" s="382"/>
      <c r="I983" s="383"/>
      <c r="J983" s="382"/>
      <c r="K983" s="382">
        <v>1</v>
      </c>
      <c r="L983" s="383" t="s">
        <v>243</v>
      </c>
      <c r="M983" s="382" t="s">
        <v>68</v>
      </c>
      <c r="N983" s="383">
        <v>1</v>
      </c>
      <c r="O983" s="383" t="s">
        <v>449</v>
      </c>
      <c r="P983" s="379">
        <f>K983*N983</f>
        <v>1</v>
      </c>
      <c r="Q983" s="1746"/>
      <c r="R983" s="199"/>
      <c r="S983" s="199"/>
    </row>
    <row r="984" spans="1:19" ht="17.45" customHeight="1">
      <c r="A984" s="1905"/>
      <c r="B984" s="1740"/>
      <c r="C984" s="1741"/>
      <c r="D984" s="267"/>
      <c r="E984" s="267"/>
      <c r="F984" s="384" t="s">
        <v>148</v>
      </c>
      <c r="G984" s="1906" t="s">
        <v>1120</v>
      </c>
      <c r="H984" s="1906"/>
      <c r="I984" s="1906"/>
      <c r="J984" s="1906"/>
      <c r="K984" s="1906"/>
      <c r="L984" s="1906"/>
      <c r="M984" s="1906"/>
      <c r="N984" s="1906"/>
      <c r="O984" s="1906"/>
      <c r="P984" s="1907"/>
      <c r="Q984" s="1747"/>
      <c r="R984" s="199"/>
      <c r="S984" s="199"/>
    </row>
  </sheetData>
  <mergeCells count="461">
    <mergeCell ref="F913:G913"/>
    <mergeCell ref="F854:G854"/>
    <mergeCell ref="F454:H454"/>
    <mergeCell ref="Q454:Q461"/>
    <mergeCell ref="F455:O455"/>
    <mergeCell ref="G460:P461"/>
    <mergeCell ref="G466:P466"/>
    <mergeCell ref="Q412:Q426"/>
    <mergeCell ref="Q468:Q473"/>
    <mergeCell ref="F469:O469"/>
    <mergeCell ref="G479:P481"/>
    <mergeCell ref="F482:I482"/>
    <mergeCell ref="G490:P490"/>
    <mergeCell ref="F427:H427"/>
    <mergeCell ref="G430:P430"/>
    <mergeCell ref="F431:O431"/>
    <mergeCell ref="F433:H433"/>
    <mergeCell ref="G443:P443"/>
    <mergeCell ref="G448:P448"/>
    <mergeCell ref="Q462:Q467"/>
    <mergeCell ref="Q814:Q832"/>
    <mergeCell ref="F803:G803"/>
    <mergeCell ref="F804:G804"/>
    <mergeCell ref="F805:G805"/>
    <mergeCell ref="B398:C430"/>
    <mergeCell ref="B432:C440"/>
    <mergeCell ref="A398:A440"/>
    <mergeCell ref="B493:C533"/>
    <mergeCell ref="A492:A533"/>
    <mergeCell ref="F510:O510"/>
    <mergeCell ref="G522:P522"/>
    <mergeCell ref="F462:H462"/>
    <mergeCell ref="F463:O463"/>
    <mergeCell ref="F483:H483"/>
    <mergeCell ref="G449:P450"/>
    <mergeCell ref="A491:C491"/>
    <mergeCell ref="B492:C492"/>
    <mergeCell ref="F492:P492"/>
    <mergeCell ref="F495:O495"/>
    <mergeCell ref="B441:C485"/>
    <mergeCell ref="A441:A485"/>
    <mergeCell ref="B486:C490"/>
    <mergeCell ref="A486:A490"/>
    <mergeCell ref="B322:C335"/>
    <mergeCell ref="G331:P332"/>
    <mergeCell ref="B213:C213"/>
    <mergeCell ref="G226:P226"/>
    <mergeCell ref="G227:P228"/>
    <mergeCell ref="G230:P230"/>
    <mergeCell ref="Q390:Q397"/>
    <mergeCell ref="B390:C397"/>
    <mergeCell ref="Q294:Q301"/>
    <mergeCell ref="Q269:Q283"/>
    <mergeCell ref="Q286:Q293"/>
    <mergeCell ref="Q259:Q267"/>
    <mergeCell ref="G229:P229"/>
    <mergeCell ref="G267:P267"/>
    <mergeCell ref="A268:C268"/>
    <mergeCell ref="B269:C283"/>
    <mergeCell ref="G282:P282"/>
    <mergeCell ref="G283:P283"/>
    <mergeCell ref="F288:G288"/>
    <mergeCell ref="F289:G289"/>
    <mergeCell ref="G293:P293"/>
    <mergeCell ref="G235:P235"/>
    <mergeCell ref="G231:P232"/>
    <mergeCell ref="A389:A397"/>
    <mergeCell ref="A92:A134"/>
    <mergeCell ref="Q179:Q191"/>
    <mergeCell ref="B137:C178"/>
    <mergeCell ref="A136:A178"/>
    <mergeCell ref="A938:A949"/>
    <mergeCell ref="B938:C949"/>
    <mergeCell ref="G949:P949"/>
    <mergeCell ref="A937:C937"/>
    <mergeCell ref="Q938:Q949"/>
    <mergeCell ref="G925:P928"/>
    <mergeCell ref="B431:C431"/>
    <mergeCell ref="Q336:Q353"/>
    <mergeCell ref="B336:C353"/>
    <mergeCell ref="A311:A353"/>
    <mergeCell ref="B354:C362"/>
    <mergeCell ref="B363:C368"/>
    <mergeCell ref="B369:C387"/>
    <mergeCell ref="A354:A387"/>
    <mergeCell ref="B116:C134"/>
    <mergeCell ref="B92:C114"/>
    <mergeCell ref="B179:C191"/>
    <mergeCell ref="B214:C223"/>
    <mergeCell ref="A179:A223"/>
    <mergeCell ref="B224:C267"/>
    <mergeCell ref="A977:C977"/>
    <mergeCell ref="A978:A984"/>
    <mergeCell ref="B978:C984"/>
    <mergeCell ref="Q978:Q984"/>
    <mergeCell ref="G984:P984"/>
    <mergeCell ref="A950:C950"/>
    <mergeCell ref="A951:A955"/>
    <mergeCell ref="B951:C955"/>
    <mergeCell ref="Q951:Q955"/>
    <mergeCell ref="G955:P955"/>
    <mergeCell ref="G970:P970"/>
    <mergeCell ref="A972:A976"/>
    <mergeCell ref="B972:C976"/>
    <mergeCell ref="Q972:Q976"/>
    <mergeCell ref="G976:P976"/>
    <mergeCell ref="A962:C962"/>
    <mergeCell ref="A971:C971"/>
    <mergeCell ref="A956:C956"/>
    <mergeCell ref="A957:A961"/>
    <mergeCell ref="B957:C961"/>
    <mergeCell ref="Q957:Q961"/>
    <mergeCell ref="G961:P961"/>
    <mergeCell ref="R1:R3"/>
    <mergeCell ref="F468:H468"/>
    <mergeCell ref="Q427:Q430"/>
    <mergeCell ref="Q432:Q440"/>
    <mergeCell ref="G367:P367"/>
    <mergeCell ref="J376:K376"/>
    <mergeCell ref="J378:K378"/>
    <mergeCell ref="A388:C388"/>
    <mergeCell ref="B389:C389"/>
    <mergeCell ref="G404:P404"/>
    <mergeCell ref="F412:H412"/>
    <mergeCell ref="G421:P422"/>
    <mergeCell ref="G423:P423"/>
    <mergeCell ref="G425:P425"/>
    <mergeCell ref="Q322:Q335"/>
    <mergeCell ref="G330:P330"/>
    <mergeCell ref="F90:G90"/>
    <mergeCell ref="F91:I91"/>
    <mergeCell ref="F92:I92"/>
    <mergeCell ref="F93:H93"/>
    <mergeCell ref="F94:H94"/>
    <mergeCell ref="Q75:Q91"/>
    <mergeCell ref="B75:C91"/>
    <mergeCell ref="A74:A91"/>
    <mergeCell ref="S1:S3"/>
    <mergeCell ref="T1:T3"/>
    <mergeCell ref="Q796:Q812"/>
    <mergeCell ref="A907:C907"/>
    <mergeCell ref="F908:H908"/>
    <mergeCell ref="F912:G912"/>
    <mergeCell ref="G915:P915"/>
    <mergeCell ref="A795:C795"/>
    <mergeCell ref="F795:O795"/>
    <mergeCell ref="A796:A812"/>
    <mergeCell ref="B796:C812"/>
    <mergeCell ref="B693:C693"/>
    <mergeCell ref="F693:O693"/>
    <mergeCell ref="F81:G81"/>
    <mergeCell ref="F82:H82"/>
    <mergeCell ref="F83:H83"/>
    <mergeCell ref="F84:G84"/>
    <mergeCell ref="F85:H85"/>
    <mergeCell ref="F86:H86"/>
    <mergeCell ref="F87:H87"/>
    <mergeCell ref="G362:P362"/>
    <mergeCell ref="G343:P343"/>
    <mergeCell ref="F695:H695"/>
    <mergeCell ref="G692:O692"/>
    <mergeCell ref="B736:C736"/>
    <mergeCell ref="F736:O736"/>
    <mergeCell ref="F737:H737"/>
    <mergeCell ref="F742:P742"/>
    <mergeCell ref="F743:H743"/>
    <mergeCell ref="F777:I777"/>
    <mergeCell ref="F779:H779"/>
    <mergeCell ref="A784:C784"/>
    <mergeCell ref="F711:G711"/>
    <mergeCell ref="F757:N757"/>
    <mergeCell ref="F758:O758"/>
    <mergeCell ref="G775:P775"/>
    <mergeCell ref="B780:C783"/>
    <mergeCell ref="B758:C758"/>
    <mergeCell ref="B708:C735"/>
    <mergeCell ref="F716:H716"/>
    <mergeCell ref="F721:H721"/>
    <mergeCell ref="F729:H729"/>
    <mergeCell ref="A706:C706"/>
    <mergeCell ref="B707:C707"/>
    <mergeCell ref="F707:O707"/>
    <mergeCell ref="F708:H708"/>
    <mergeCell ref="G669:P669"/>
    <mergeCell ref="B670:C670"/>
    <mergeCell ref="B534:C576"/>
    <mergeCell ref="A534:A576"/>
    <mergeCell ref="B577:C619"/>
    <mergeCell ref="F646:G646"/>
    <mergeCell ref="B694:C705"/>
    <mergeCell ref="B620:C620"/>
    <mergeCell ref="B671:C692"/>
    <mergeCell ref="F614:O614"/>
    <mergeCell ref="F538:O538"/>
    <mergeCell ref="F609:O609"/>
    <mergeCell ref="F625:G625"/>
    <mergeCell ref="F636:G636"/>
    <mergeCell ref="F539:O539"/>
    <mergeCell ref="G551:P552"/>
    <mergeCell ref="G659:P660"/>
    <mergeCell ref="G704:P705"/>
    <mergeCell ref="A577:A619"/>
    <mergeCell ref="B621:C662"/>
    <mergeCell ref="A874:C874"/>
    <mergeCell ref="A833:C833"/>
    <mergeCell ref="Q851:Q862"/>
    <mergeCell ref="F863:H863"/>
    <mergeCell ref="Q863:Q872"/>
    <mergeCell ref="F814:H814"/>
    <mergeCell ref="F817:G817"/>
    <mergeCell ref="G848:P849"/>
    <mergeCell ref="F833:O833"/>
    <mergeCell ref="F847:G847"/>
    <mergeCell ref="G832:P832"/>
    <mergeCell ref="F843:G843"/>
    <mergeCell ref="F844:G844"/>
    <mergeCell ref="F851:H851"/>
    <mergeCell ref="F837:G837"/>
    <mergeCell ref="F838:G838"/>
    <mergeCell ref="F839:G839"/>
    <mergeCell ref="F840:G840"/>
    <mergeCell ref="F841:G841"/>
    <mergeCell ref="F842:G842"/>
    <mergeCell ref="B851:C873"/>
    <mergeCell ref="G827:P827"/>
    <mergeCell ref="F845:G845"/>
    <mergeCell ref="F846:G846"/>
    <mergeCell ref="A929:C929"/>
    <mergeCell ref="A930:A936"/>
    <mergeCell ref="B930:C936"/>
    <mergeCell ref="Q930:Q936"/>
    <mergeCell ref="G936:P936"/>
    <mergeCell ref="Q900:Q906"/>
    <mergeCell ref="G906:P906"/>
    <mergeCell ref="B759:C779"/>
    <mergeCell ref="Q776:Q778"/>
    <mergeCell ref="G810:P811"/>
    <mergeCell ref="A899:C899"/>
    <mergeCell ref="A900:A906"/>
    <mergeCell ref="B900:C906"/>
    <mergeCell ref="A813:C813"/>
    <mergeCell ref="A814:A832"/>
    <mergeCell ref="B814:C832"/>
    <mergeCell ref="F776:H776"/>
    <mergeCell ref="G793:P794"/>
    <mergeCell ref="F809:G809"/>
    <mergeCell ref="A850:C850"/>
    <mergeCell ref="A851:A873"/>
    <mergeCell ref="F856:G856"/>
    <mergeCell ref="G888:P889"/>
    <mergeCell ref="F890:H890"/>
    <mergeCell ref="G665:P665"/>
    <mergeCell ref="F553:O553"/>
    <mergeCell ref="F567:O567"/>
    <mergeCell ref="F581:O581"/>
    <mergeCell ref="F595:O595"/>
    <mergeCell ref="F644:G644"/>
    <mergeCell ref="F645:G645"/>
    <mergeCell ref="G663:P663"/>
    <mergeCell ref="F652:G652"/>
    <mergeCell ref="F615:O615"/>
    <mergeCell ref="F620:P620"/>
    <mergeCell ref="F554:O554"/>
    <mergeCell ref="F568:O568"/>
    <mergeCell ref="F582:O582"/>
    <mergeCell ref="G593:O593"/>
    <mergeCell ref="F596:O596"/>
    <mergeCell ref="G898:P898"/>
    <mergeCell ref="F879:G879"/>
    <mergeCell ref="G880:P880"/>
    <mergeCell ref="F881:H881"/>
    <mergeCell ref="G887:P887"/>
    <mergeCell ref="G870:P870"/>
    <mergeCell ref="G871:P871"/>
    <mergeCell ref="G860:P860"/>
    <mergeCell ref="G861:P861"/>
    <mergeCell ref="G862:P862"/>
    <mergeCell ref="F801:G801"/>
    <mergeCell ref="F802:G802"/>
    <mergeCell ref="G896:P896"/>
    <mergeCell ref="G897:P897"/>
    <mergeCell ref="F878:G878"/>
    <mergeCell ref="F855:G855"/>
    <mergeCell ref="G859:P859"/>
    <mergeCell ref="G872:P872"/>
    <mergeCell ref="G873:P873"/>
    <mergeCell ref="F875:H875"/>
    <mergeCell ref="F806:G806"/>
    <mergeCell ref="F807:G807"/>
    <mergeCell ref="F808:G808"/>
    <mergeCell ref="Q311:Q321"/>
    <mergeCell ref="G233:P234"/>
    <mergeCell ref="F509:O509"/>
    <mergeCell ref="Q236:Q248"/>
    <mergeCell ref="G248:P248"/>
    <mergeCell ref="Q250:Q258"/>
    <mergeCell ref="G258:P258"/>
    <mergeCell ref="G608:O608"/>
    <mergeCell ref="G655:P656"/>
    <mergeCell ref="G335:P335"/>
    <mergeCell ref="B136:C136"/>
    <mergeCell ref="Q137:Q147"/>
    <mergeCell ref="G144:P145"/>
    <mergeCell ref="G146:P146"/>
    <mergeCell ref="G147:P147"/>
    <mergeCell ref="Q148:Q162"/>
    <mergeCell ref="G155:P156"/>
    <mergeCell ref="G157:P158"/>
    <mergeCell ref="G211:P211"/>
    <mergeCell ref="Q26:Q31"/>
    <mergeCell ref="F30:G30"/>
    <mergeCell ref="G31:P31"/>
    <mergeCell ref="Q32:Q36"/>
    <mergeCell ref="G36:P36"/>
    <mergeCell ref="Q37:Q41"/>
    <mergeCell ref="G41:P41"/>
    <mergeCell ref="F210:G210"/>
    <mergeCell ref="G190:P191"/>
    <mergeCell ref="F131:G131"/>
    <mergeCell ref="G134:P134"/>
    <mergeCell ref="Q43:Q47"/>
    <mergeCell ref="G173:P173"/>
    <mergeCell ref="G159:P160"/>
    <mergeCell ref="G161:P162"/>
    <mergeCell ref="Q163:Q168"/>
    <mergeCell ref="G167:P168"/>
    <mergeCell ref="Q169:Q173"/>
    <mergeCell ref="F95:H95"/>
    <mergeCell ref="F1:P3"/>
    <mergeCell ref="B42:C42"/>
    <mergeCell ref="Q53:Q62"/>
    <mergeCell ref="G61:P62"/>
    <mergeCell ref="Q63:Q72"/>
    <mergeCell ref="A73:C73"/>
    <mergeCell ref="B193:C212"/>
    <mergeCell ref="F126:G126"/>
    <mergeCell ref="F129:G129"/>
    <mergeCell ref="F130:G130"/>
    <mergeCell ref="B192:C192"/>
    <mergeCell ref="F198:G198"/>
    <mergeCell ref="F203:G203"/>
    <mergeCell ref="F204:G204"/>
    <mergeCell ref="F205:G205"/>
    <mergeCell ref="F206:G206"/>
    <mergeCell ref="B74:C74"/>
    <mergeCell ref="A135:C135"/>
    <mergeCell ref="F88:G88"/>
    <mergeCell ref="F89:H89"/>
    <mergeCell ref="G183:P185"/>
    <mergeCell ref="G186:P187"/>
    <mergeCell ref="G188:P189"/>
    <mergeCell ref="F208:G208"/>
    <mergeCell ref="A4:C4"/>
    <mergeCell ref="B5:C5"/>
    <mergeCell ref="J10:K10"/>
    <mergeCell ref="G11:P12"/>
    <mergeCell ref="G51:P52"/>
    <mergeCell ref="G13:P13"/>
    <mergeCell ref="B43:C47"/>
    <mergeCell ref="A5:A47"/>
    <mergeCell ref="B48:C72"/>
    <mergeCell ref="A48:A72"/>
    <mergeCell ref="G21:P21"/>
    <mergeCell ref="G22:P22"/>
    <mergeCell ref="G23:P23"/>
    <mergeCell ref="Q1:Q3"/>
    <mergeCell ref="B6:C41"/>
    <mergeCell ref="Q6:Q13"/>
    <mergeCell ref="Q14:Q25"/>
    <mergeCell ref="Q193:Q212"/>
    <mergeCell ref="G71:P72"/>
    <mergeCell ref="F78:G78"/>
    <mergeCell ref="B115:C115"/>
    <mergeCell ref="Q116:Q123"/>
    <mergeCell ref="F117:G117"/>
    <mergeCell ref="F119:G119"/>
    <mergeCell ref="F120:G120"/>
    <mergeCell ref="G121:P121"/>
    <mergeCell ref="F79:G79"/>
    <mergeCell ref="F128:G128"/>
    <mergeCell ref="G122:P122"/>
    <mergeCell ref="G123:P123"/>
    <mergeCell ref="Q125:Q134"/>
    <mergeCell ref="F80:H80"/>
    <mergeCell ref="G97:O98"/>
    <mergeCell ref="B1:C2"/>
    <mergeCell ref="D1:E1"/>
    <mergeCell ref="A3:C3"/>
    <mergeCell ref="G24:P25"/>
    <mergeCell ref="B908:C924"/>
    <mergeCell ref="A908:A924"/>
    <mergeCell ref="F432:H432"/>
    <mergeCell ref="G446:P446"/>
    <mergeCell ref="G447:P447"/>
    <mergeCell ref="F523:O523"/>
    <mergeCell ref="F524:O524"/>
    <mergeCell ref="G536:P537"/>
    <mergeCell ref="F694:H694"/>
    <mergeCell ref="G666:P666"/>
    <mergeCell ref="G667:P667"/>
    <mergeCell ref="G668:P668"/>
    <mergeCell ref="F674:G674"/>
    <mergeCell ref="F681:G681"/>
    <mergeCell ref="F670:P670"/>
    <mergeCell ref="F675:G675"/>
    <mergeCell ref="F682:G682"/>
    <mergeCell ref="F687:G687"/>
    <mergeCell ref="G451:P452"/>
    <mergeCell ref="G444:P445"/>
    <mergeCell ref="G828:P828"/>
    <mergeCell ref="G829:P829"/>
    <mergeCell ref="G830:P830"/>
    <mergeCell ref="G831:P831"/>
    <mergeCell ref="B792:C794"/>
    <mergeCell ref="A792:A794"/>
    <mergeCell ref="G333:P333"/>
    <mergeCell ref="G334:P334"/>
    <mergeCell ref="F304:G304"/>
    <mergeCell ref="G319:P319"/>
    <mergeCell ref="B311:C321"/>
    <mergeCell ref="F209:G209"/>
    <mergeCell ref="G320:P320"/>
    <mergeCell ref="G321:P321"/>
    <mergeCell ref="A620:A662"/>
    <mergeCell ref="B663:C669"/>
    <mergeCell ref="A663:A705"/>
    <mergeCell ref="A707:A748"/>
    <mergeCell ref="B737:C748"/>
    <mergeCell ref="B749:C757"/>
    <mergeCell ref="A749:A783"/>
    <mergeCell ref="B785:C791"/>
    <mergeCell ref="A785:A791"/>
    <mergeCell ref="A224:A267"/>
    <mergeCell ref="B284:C293"/>
    <mergeCell ref="B294:C310"/>
    <mergeCell ref="A269:A310"/>
    <mergeCell ref="G664:P664"/>
    <mergeCell ref="B925:C928"/>
    <mergeCell ref="A925:A928"/>
    <mergeCell ref="Q908:Q924"/>
    <mergeCell ref="B963:C967"/>
    <mergeCell ref="A963:A967"/>
    <mergeCell ref="B968:C970"/>
    <mergeCell ref="A968:A970"/>
    <mergeCell ref="Q963:Q967"/>
    <mergeCell ref="Q355:Q362"/>
    <mergeCell ref="Q882:Q898"/>
    <mergeCell ref="Q785:Q791"/>
    <mergeCell ref="B834:C836"/>
    <mergeCell ref="A834:A836"/>
    <mergeCell ref="B837:C849"/>
    <mergeCell ref="A837:A849"/>
    <mergeCell ref="Q837:Q849"/>
    <mergeCell ref="B875:C880"/>
    <mergeCell ref="A875:A880"/>
    <mergeCell ref="B881:C898"/>
    <mergeCell ref="A881:A898"/>
    <mergeCell ref="F911:G911"/>
    <mergeCell ref="G914:P914"/>
    <mergeCell ref="F799:G799"/>
    <mergeCell ref="F800:G800"/>
  </mergeCells>
  <phoneticPr fontId="7" type="noConversion"/>
  <printOptions horizontalCentered="1"/>
  <pageMargins left="0.11811023622047245" right="0.11811023622047245" top="1.4173228346456694" bottom="0.6692913385826772" header="0.62992125984251968" footer="0"/>
  <pageSetup paperSize="9" scale="82" fitToHeight="0" orientation="portrait" r:id="rId1"/>
  <headerFooter scaleWithDoc="0">
    <oddHeader>&amp;C&amp;"맑은 고딕,보통"&amp;20  2025년 어진샘노인종합복지관 사업계획서</oddHeader>
    <oddFooter>페이지 &amp;P</oddFooter>
  </headerFooter>
  <rowBreaks count="10" manualBreakCount="10">
    <brk id="47" max="16" man="1"/>
    <brk id="134" max="16" man="1"/>
    <brk id="178" max="16" man="1"/>
    <brk id="267" max="17" man="1"/>
    <brk id="310" max="17" man="1"/>
    <brk id="353" max="16" man="1"/>
    <brk id="440" max="16" man="1"/>
    <brk id="704" max="16" man="1"/>
    <brk id="748" max="17" man="1"/>
    <brk id="83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7</vt:i4>
      </vt:variant>
    </vt:vector>
  </HeadingPairs>
  <TitlesOfParts>
    <vt:vector size="13" baseType="lpstr">
      <vt:lpstr>예산총칙</vt:lpstr>
      <vt:lpstr>세입세출총괄조서</vt:lpstr>
      <vt:lpstr>복지관수입예산</vt:lpstr>
      <vt:lpstr>복지관지출예산 </vt:lpstr>
      <vt:lpstr>임·직원보수일람표</vt:lpstr>
      <vt:lpstr>사업계획서</vt:lpstr>
      <vt:lpstr>복지관수입예산!Print_Area</vt:lpstr>
      <vt:lpstr>'복지관지출예산 '!Print_Area</vt:lpstr>
      <vt:lpstr>사업계획서!Print_Area</vt:lpstr>
      <vt:lpstr>세입세출총괄조서!Print_Area</vt:lpstr>
      <vt:lpstr>예산총칙!Print_Area</vt:lpstr>
      <vt:lpstr>임·직원보수일람표!Print_Area</vt:lpstr>
      <vt:lpstr>사업계획서!Print_Titles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2026-03-12T08:31:23Z</cp:lastPrinted>
  <dcterms:created xsi:type="dcterms:W3CDTF">2005-08-24T08:11:51Z</dcterms:created>
  <dcterms:modified xsi:type="dcterms:W3CDTF">2026-03-12T08:31:27Z</dcterms:modified>
</cp:coreProperties>
</file>